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ersonc\Desktop\"/>
    </mc:Choice>
  </mc:AlternateContent>
  <bookViews>
    <workbookView xWindow="0" yWindow="0" windowWidth="28800" windowHeight="11325" activeTab="8"/>
  </bookViews>
  <sheets>
    <sheet name="Printable Chart" sheetId="19" r:id="rId1"/>
    <sheet name="Dashboard" sheetId="5" r:id="rId2"/>
    <sheet name="SOP" sheetId="2" state="hidden" r:id="rId3"/>
    <sheet name="Pivot" sheetId="3" state="hidden" r:id="rId4"/>
    <sheet name="Patient Pivot" sheetId="8" state="hidden" r:id="rId5"/>
    <sheet name="Admissions per Spec Pivot" sheetId="10" state="hidden" r:id="rId6"/>
    <sheet name="Occupied Beds per Timestamp" sheetId="6" state="hidden" r:id="rId7"/>
    <sheet name="SPSP Discharges and Deaths" sheetId="11" state="hidden" r:id="rId8"/>
    <sheet name="Admissions per specialty" sheetId="9" r:id="rId9"/>
    <sheet name="Current Inpt by Religion" sheetId="12" state="hidden" r:id="rId10"/>
    <sheet name="Occupancy by Specialty" sheetId="14" state="hidden" r:id="rId11"/>
    <sheet name="Occupancy by Spec Pivot" sheetId="15" state="hidden" r:id="rId12"/>
    <sheet name="Data" sheetId="1" state="hidden" r:id="rId13"/>
    <sheet name="Chart Data" sheetId="13" state="hidden" r:id="rId14"/>
    <sheet name="Dashboard Data" sheetId="4" state="hidden" r:id="rId15"/>
  </sheets>
  <definedNames>
    <definedName name="_xlnm._FilterDatabase" localSheetId="10" hidden="1">'Occupancy by Specialty'!$A$2:$I$55</definedName>
    <definedName name="_xlnm.Print_Area" localSheetId="1">Dashboard!$A$1:$S$29</definedName>
    <definedName name="_xlnm.Print_Area" localSheetId="0">'Printable Chart'!$A$2:$S$28</definedName>
  </definedNames>
  <calcPr calcId="162913"/>
  <pivotCaches>
    <pivotCache cacheId="0" r:id="rId16"/>
    <pivotCache cacheId="1" r:id="rId17"/>
    <pivotCache cacheId="2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4" l="1"/>
  <c r="F6" i="14"/>
  <c r="F10" i="14"/>
  <c r="F14" i="14"/>
  <c r="F7" i="14"/>
  <c r="F11" i="14"/>
  <c r="F15" i="14"/>
  <c r="F4" i="14"/>
  <c r="F8" i="14"/>
  <c r="F12" i="14"/>
  <c r="F16" i="14"/>
  <c r="F5" i="14"/>
  <c r="F9" i="14"/>
  <c r="F13" i="14"/>
  <c r="F17" i="14"/>
  <c r="B3" i="14"/>
  <c r="C3" i="14"/>
  <c r="D3" i="14"/>
  <c r="F3" i="14"/>
  <c r="G3" i="14"/>
  <c r="H3" i="14"/>
  <c r="I3" i="14"/>
  <c r="B4" i="14"/>
  <c r="C4" i="14"/>
  <c r="D4" i="14"/>
  <c r="G4" i="14"/>
  <c r="H4" i="14"/>
  <c r="I4" i="14"/>
  <c r="B5" i="14"/>
  <c r="C5" i="14"/>
  <c r="D5" i="14"/>
  <c r="E5" i="14"/>
  <c r="G5" i="14"/>
  <c r="H5" i="14"/>
  <c r="I5" i="14"/>
  <c r="B6" i="14"/>
  <c r="C6" i="14"/>
  <c r="D6" i="14"/>
  <c r="E6" i="14"/>
  <c r="G6" i="14"/>
  <c r="H6" i="14"/>
  <c r="I6" i="14"/>
  <c r="B7" i="14"/>
  <c r="C7" i="14"/>
  <c r="D7" i="14"/>
  <c r="E7" i="14"/>
  <c r="G7" i="14"/>
  <c r="H7" i="14"/>
  <c r="I7" i="14"/>
  <c r="B8" i="14"/>
  <c r="C8" i="14"/>
  <c r="D8" i="14"/>
  <c r="E8" i="14"/>
  <c r="G8" i="14"/>
  <c r="H8" i="14"/>
  <c r="I8" i="14"/>
  <c r="B9" i="14"/>
  <c r="C9" i="14"/>
  <c r="D9" i="14"/>
  <c r="E9" i="14"/>
  <c r="G9" i="14"/>
  <c r="H9" i="14"/>
  <c r="I9" i="14"/>
  <c r="B10" i="14"/>
  <c r="C10" i="14"/>
  <c r="D10" i="14"/>
  <c r="E10" i="14"/>
  <c r="G10" i="14"/>
  <c r="H10" i="14"/>
  <c r="I10" i="14"/>
  <c r="B11" i="14"/>
  <c r="C11" i="14"/>
  <c r="D11" i="14"/>
  <c r="E11" i="14"/>
  <c r="G11" i="14"/>
  <c r="H11" i="14"/>
  <c r="I11" i="14"/>
  <c r="B12" i="14"/>
  <c r="C12" i="14"/>
  <c r="D12" i="14"/>
  <c r="E12" i="14"/>
  <c r="G12" i="14"/>
  <c r="H12" i="14"/>
  <c r="I12" i="14"/>
  <c r="B13" i="14"/>
  <c r="C13" i="14"/>
  <c r="D13" i="14"/>
  <c r="E13" i="14"/>
  <c r="G13" i="14"/>
  <c r="H13" i="14"/>
  <c r="I13" i="14"/>
  <c r="B14" i="14"/>
  <c r="C14" i="14"/>
  <c r="D14" i="14"/>
  <c r="E14" i="14"/>
  <c r="G14" i="14"/>
  <c r="H14" i="14"/>
  <c r="I14" i="14"/>
  <c r="B15" i="14"/>
  <c r="C15" i="14"/>
  <c r="D15" i="14"/>
  <c r="E15" i="14"/>
  <c r="G15" i="14"/>
  <c r="H15" i="14"/>
  <c r="I15" i="14"/>
  <c r="B16" i="14"/>
  <c r="C16" i="14"/>
  <c r="D16" i="14"/>
  <c r="E16" i="14"/>
  <c r="G16" i="14"/>
  <c r="H16" i="14"/>
  <c r="I16" i="14"/>
  <c r="B17" i="14"/>
  <c r="C17" i="14"/>
  <c r="D17" i="14"/>
  <c r="E17" i="14"/>
  <c r="G17" i="14"/>
  <c r="H17" i="14"/>
  <c r="I17" i="14"/>
  <c r="J3" i="14" l="1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B18" i="14"/>
  <c r="F18" i="14"/>
  <c r="B19" i="14"/>
  <c r="F19" i="14"/>
  <c r="B20" i="14"/>
  <c r="F20" i="14"/>
  <c r="B21" i="14"/>
  <c r="F21" i="14"/>
  <c r="B22" i="14"/>
  <c r="F22" i="14"/>
  <c r="B23" i="14"/>
  <c r="F23" i="14"/>
  <c r="B24" i="14"/>
  <c r="F24" i="14"/>
  <c r="B25" i="14"/>
  <c r="F25" i="14"/>
  <c r="B26" i="14"/>
  <c r="F26" i="14"/>
  <c r="B27" i="14"/>
  <c r="F27" i="14"/>
  <c r="B28" i="14"/>
  <c r="F28" i="14"/>
  <c r="B29" i="14"/>
  <c r="F29" i="14"/>
  <c r="B30" i="14"/>
  <c r="F30" i="14"/>
  <c r="B31" i="14"/>
  <c r="F31" i="14"/>
  <c r="B32" i="14"/>
  <c r="F32" i="14"/>
  <c r="B33" i="14"/>
  <c r="F33" i="14"/>
  <c r="B34" i="14"/>
  <c r="F34" i="14"/>
  <c r="B35" i="14"/>
  <c r="F35" i="14"/>
  <c r="B36" i="14"/>
  <c r="F36" i="14"/>
  <c r="B37" i="14"/>
  <c r="F37" i="14"/>
  <c r="B38" i="14"/>
  <c r="F38" i="14"/>
  <c r="B39" i="14"/>
  <c r="F39" i="14"/>
  <c r="B40" i="14"/>
  <c r="F40" i="14"/>
  <c r="B41" i="14"/>
  <c r="F41" i="14"/>
  <c r="B42" i="14"/>
  <c r="F42" i="14"/>
  <c r="B43" i="14"/>
  <c r="F43" i="14"/>
  <c r="B44" i="14"/>
  <c r="F44" i="14"/>
  <c r="B45" i="14"/>
  <c r="F45" i="14"/>
  <c r="B46" i="14"/>
  <c r="F46" i="14"/>
  <c r="B47" i="14"/>
  <c r="F47" i="14"/>
  <c r="B48" i="14"/>
  <c r="F48" i="14"/>
  <c r="B49" i="14"/>
  <c r="F49" i="14"/>
  <c r="F50" i="14"/>
  <c r="B51" i="14"/>
  <c r="B52" i="14"/>
  <c r="B53" i="14"/>
  <c r="B54" i="14"/>
  <c r="C18" i="14"/>
  <c r="G18" i="14"/>
  <c r="C19" i="14"/>
  <c r="G19" i="14"/>
  <c r="C20" i="14"/>
  <c r="G20" i="14"/>
  <c r="C21" i="14"/>
  <c r="G21" i="14"/>
  <c r="C22" i="14"/>
  <c r="G22" i="14"/>
  <c r="C23" i="14"/>
  <c r="G23" i="14"/>
  <c r="C24" i="14"/>
  <c r="G24" i="14"/>
  <c r="C25" i="14"/>
  <c r="G25" i="14"/>
  <c r="C26" i="14"/>
  <c r="G26" i="14"/>
  <c r="C27" i="14"/>
  <c r="G27" i="14"/>
  <c r="C28" i="14"/>
  <c r="G28" i="14"/>
  <c r="C29" i="14"/>
  <c r="G29" i="14"/>
  <c r="C30" i="14"/>
  <c r="G30" i="14"/>
  <c r="C31" i="14"/>
  <c r="G31" i="14"/>
  <c r="C32" i="14"/>
  <c r="G32" i="14"/>
  <c r="C33" i="14"/>
  <c r="G33" i="14"/>
  <c r="C34" i="14"/>
  <c r="G34" i="14"/>
  <c r="C35" i="14"/>
  <c r="G35" i="14"/>
  <c r="C36" i="14"/>
  <c r="G36" i="14"/>
  <c r="C37" i="14"/>
  <c r="G37" i="14"/>
  <c r="C38" i="14"/>
  <c r="G38" i="14"/>
  <c r="C39" i="14"/>
  <c r="G39" i="14"/>
  <c r="C40" i="14"/>
  <c r="G40" i="14"/>
  <c r="C41" i="14"/>
  <c r="G41" i="14"/>
  <c r="C42" i="14"/>
  <c r="G42" i="14"/>
  <c r="C43" i="14"/>
  <c r="G43" i="14"/>
  <c r="C44" i="14"/>
  <c r="G44" i="14"/>
  <c r="C45" i="14"/>
  <c r="G45" i="14"/>
  <c r="C46" i="14"/>
  <c r="G46" i="14"/>
  <c r="C47" i="14"/>
  <c r="G47" i="14"/>
  <c r="C48" i="14"/>
  <c r="G48" i="14"/>
  <c r="C49" i="14"/>
  <c r="G49" i="14"/>
  <c r="C50" i="14"/>
  <c r="G50" i="14"/>
  <c r="C51" i="14"/>
  <c r="G51" i="14"/>
  <c r="C52" i="14"/>
  <c r="G52" i="14"/>
  <c r="C53" i="14"/>
  <c r="G53" i="14"/>
  <c r="C54" i="14"/>
  <c r="E18" i="14"/>
  <c r="I18" i="14"/>
  <c r="E19" i="14"/>
  <c r="I19" i="14"/>
  <c r="E20" i="14"/>
  <c r="I20" i="14"/>
  <c r="E21" i="14"/>
  <c r="I21" i="14"/>
  <c r="E22" i="14"/>
  <c r="I22" i="14"/>
  <c r="E23" i="14"/>
  <c r="I23" i="14"/>
  <c r="E24" i="14"/>
  <c r="I24" i="14"/>
  <c r="E25" i="14"/>
  <c r="I25" i="14"/>
  <c r="E26" i="14"/>
  <c r="I26" i="14"/>
  <c r="E27" i="14"/>
  <c r="I27" i="14"/>
  <c r="E28" i="14"/>
  <c r="I28" i="14"/>
  <c r="E29" i="14"/>
  <c r="I29" i="14"/>
  <c r="E30" i="14"/>
  <c r="I30" i="14"/>
  <c r="E31" i="14"/>
  <c r="I31" i="14"/>
  <c r="E32" i="14"/>
  <c r="I32" i="14"/>
  <c r="E33" i="14"/>
  <c r="I33" i="14"/>
  <c r="E34" i="14"/>
  <c r="I34" i="14"/>
  <c r="E35" i="14"/>
  <c r="I35" i="14"/>
  <c r="E36" i="14"/>
  <c r="I36" i="14"/>
  <c r="E37" i="14"/>
  <c r="I37" i="14"/>
  <c r="E38" i="14"/>
  <c r="I38" i="14"/>
  <c r="E39" i="14"/>
  <c r="I39" i="14"/>
  <c r="E40" i="14"/>
  <c r="I40" i="14"/>
  <c r="E41" i="14"/>
  <c r="I41" i="14"/>
  <c r="E42" i="14"/>
  <c r="I42" i="14"/>
  <c r="E43" i="14"/>
  <c r="I43" i="14"/>
  <c r="E44" i="14"/>
  <c r="I44" i="14"/>
  <c r="E45" i="14"/>
  <c r="I45" i="14"/>
  <c r="E46" i="14"/>
  <c r="I46" i="14"/>
  <c r="E47" i="14"/>
  <c r="I47" i="14"/>
  <c r="E48" i="14"/>
  <c r="I48" i="14"/>
  <c r="E49" i="14"/>
  <c r="I49" i="14"/>
  <c r="E50" i="14"/>
  <c r="I50" i="14"/>
  <c r="E51" i="14"/>
  <c r="I51" i="14"/>
  <c r="E52" i="14"/>
  <c r="I52" i="14"/>
  <c r="E53" i="14"/>
  <c r="I53" i="14"/>
  <c r="E54" i="14"/>
  <c r="I54" i="14"/>
  <c r="E55" i="14"/>
  <c r="I55" i="14"/>
  <c r="B50" i="14"/>
  <c r="F51" i="14"/>
  <c r="F52" i="14"/>
  <c r="F53" i="14"/>
  <c r="D18" i="14"/>
  <c r="D20" i="14"/>
  <c r="D24" i="14"/>
  <c r="D28" i="14"/>
  <c r="D32" i="14"/>
  <c r="D36" i="14"/>
  <c r="D40" i="14"/>
  <c r="D44" i="14"/>
  <c r="D48" i="14"/>
  <c r="D54" i="14"/>
  <c r="H18" i="14"/>
  <c r="H20" i="14"/>
  <c r="H22" i="14"/>
  <c r="H24" i="14"/>
  <c r="H26" i="14"/>
  <c r="H28" i="14"/>
  <c r="H30" i="14"/>
  <c r="H32" i="14"/>
  <c r="H34" i="14"/>
  <c r="H36" i="14"/>
  <c r="H38" i="14"/>
  <c r="H40" i="14"/>
  <c r="H42" i="14"/>
  <c r="H44" i="14"/>
  <c r="H46" i="14"/>
  <c r="H48" i="14"/>
  <c r="H50" i="14"/>
  <c r="H52" i="14"/>
  <c r="F54" i="14"/>
  <c r="C55" i="14"/>
  <c r="H55" i="14"/>
  <c r="D52" i="14"/>
  <c r="D19" i="14"/>
  <c r="D21" i="14"/>
  <c r="D23" i="14"/>
  <c r="D25" i="14"/>
  <c r="D27" i="14"/>
  <c r="D29" i="14"/>
  <c r="D31" i="14"/>
  <c r="D33" i="14"/>
  <c r="D35" i="14"/>
  <c r="D37" i="14"/>
  <c r="D39" i="14"/>
  <c r="D41" i="14"/>
  <c r="D43" i="14"/>
  <c r="D45" i="14"/>
  <c r="D47" i="14"/>
  <c r="D49" i="14"/>
  <c r="D51" i="14"/>
  <c r="D53" i="14"/>
  <c r="G54" i="14"/>
  <c r="D55" i="14"/>
  <c r="H19" i="14"/>
  <c r="H21" i="14"/>
  <c r="H23" i="14"/>
  <c r="H25" i="14"/>
  <c r="H27" i="14"/>
  <c r="H29" i="14"/>
  <c r="H31" i="14"/>
  <c r="H33" i="14"/>
  <c r="H35" i="14"/>
  <c r="H37" i="14"/>
  <c r="H39" i="14"/>
  <c r="H41" i="14"/>
  <c r="H43" i="14"/>
  <c r="H45" i="14"/>
  <c r="H47" i="14"/>
  <c r="H49" i="14"/>
  <c r="H51" i="14"/>
  <c r="H53" i="14"/>
  <c r="H54" i="14"/>
  <c r="F55" i="14"/>
  <c r="D22" i="14"/>
  <c r="D26" i="14"/>
  <c r="D30" i="14"/>
  <c r="D34" i="14"/>
  <c r="D38" i="14"/>
  <c r="D42" i="14"/>
  <c r="D46" i="14"/>
  <c r="D50" i="14"/>
  <c r="B55" i="14"/>
  <c r="G55" i="14"/>
  <c r="J55" i="14" l="1"/>
  <c r="J50" i="14"/>
  <c r="J54" i="14"/>
  <c r="J53" i="14"/>
  <c r="J52" i="14"/>
  <c r="J51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M172" i="6"/>
  <c r="N172" i="6"/>
  <c r="O172" i="6"/>
  <c r="R172" i="6" s="1"/>
  <c r="P172" i="6"/>
  <c r="Q172" i="6" s="1"/>
  <c r="M173" i="6"/>
  <c r="N173" i="6"/>
  <c r="O173" i="6"/>
  <c r="R173" i="6" s="1"/>
  <c r="P173" i="6"/>
  <c r="Q173" i="6"/>
  <c r="M174" i="6"/>
  <c r="N174" i="6"/>
  <c r="O174" i="6"/>
  <c r="Q174" i="6" s="1"/>
  <c r="P174" i="6"/>
  <c r="M175" i="6"/>
  <c r="N175" i="6"/>
  <c r="O175" i="6"/>
  <c r="Q175" i="6" s="1"/>
  <c r="P175" i="6"/>
  <c r="M176" i="6"/>
  <c r="N176" i="6"/>
  <c r="O176" i="6"/>
  <c r="Q176" i="6" s="1"/>
  <c r="P176" i="6"/>
  <c r="M177" i="6"/>
  <c r="N177" i="6"/>
  <c r="O177" i="6"/>
  <c r="Q177" i="6" s="1"/>
  <c r="P177" i="6"/>
  <c r="M178" i="6"/>
  <c r="N178" i="6"/>
  <c r="O178" i="6"/>
  <c r="Q178" i="6" s="1"/>
  <c r="P178" i="6"/>
  <c r="M179" i="6"/>
  <c r="N179" i="6"/>
  <c r="O179" i="6"/>
  <c r="Q179" i="6" s="1"/>
  <c r="P179" i="6"/>
  <c r="M180" i="6"/>
  <c r="N180" i="6"/>
  <c r="O180" i="6"/>
  <c r="P180" i="6"/>
  <c r="M181" i="6"/>
  <c r="N181" i="6"/>
  <c r="O181" i="6"/>
  <c r="Q181" i="6" s="1"/>
  <c r="P181" i="6"/>
  <c r="M182" i="6"/>
  <c r="N182" i="6"/>
  <c r="O182" i="6"/>
  <c r="Q182" i="6" s="1"/>
  <c r="P182" i="6"/>
  <c r="M183" i="6"/>
  <c r="N183" i="6"/>
  <c r="O183" i="6"/>
  <c r="Q183" i="6" s="1"/>
  <c r="P183" i="6"/>
  <c r="M184" i="6"/>
  <c r="N184" i="6"/>
  <c r="O184" i="6"/>
  <c r="P184" i="6"/>
  <c r="M185" i="6"/>
  <c r="N185" i="6"/>
  <c r="O185" i="6"/>
  <c r="Q185" i="6" s="1"/>
  <c r="P185" i="6"/>
  <c r="M186" i="6"/>
  <c r="N186" i="6"/>
  <c r="O186" i="6"/>
  <c r="Q186" i="6" s="1"/>
  <c r="P186" i="6"/>
  <c r="M187" i="6"/>
  <c r="N187" i="6"/>
  <c r="O187" i="6"/>
  <c r="Q187" i="6" s="1"/>
  <c r="P187" i="6"/>
  <c r="M188" i="6"/>
  <c r="N188" i="6"/>
  <c r="O188" i="6"/>
  <c r="P188" i="6"/>
  <c r="M189" i="6"/>
  <c r="N189" i="6"/>
  <c r="O189" i="6"/>
  <c r="Q189" i="6" s="1"/>
  <c r="P189" i="6"/>
  <c r="M190" i="6"/>
  <c r="N190" i="6"/>
  <c r="O190" i="6"/>
  <c r="Q190" i="6" s="1"/>
  <c r="P190" i="6"/>
  <c r="A172" i="6"/>
  <c r="B172" i="6"/>
  <c r="A173" i="6"/>
  <c r="B173" i="6"/>
  <c r="A174" i="6"/>
  <c r="B174" i="6"/>
  <c r="A175" i="6"/>
  <c r="B175" i="6"/>
  <c r="A176" i="6"/>
  <c r="B176" i="6"/>
  <c r="A177" i="6"/>
  <c r="B177" i="6"/>
  <c r="A178" i="6"/>
  <c r="B178" i="6"/>
  <c r="A179" i="6"/>
  <c r="B179" i="6"/>
  <c r="A180" i="6"/>
  <c r="B180" i="6"/>
  <c r="A181" i="6"/>
  <c r="B181" i="6"/>
  <c r="A182" i="6"/>
  <c r="B182" i="6"/>
  <c r="A183" i="6"/>
  <c r="B183" i="6"/>
  <c r="A184" i="6"/>
  <c r="B184" i="6"/>
  <c r="A185" i="6"/>
  <c r="B185" i="6"/>
  <c r="A186" i="6"/>
  <c r="B186" i="6"/>
  <c r="A187" i="6"/>
  <c r="B187" i="6"/>
  <c r="A188" i="6"/>
  <c r="B188" i="6"/>
  <c r="A189" i="6"/>
  <c r="B189" i="6"/>
  <c r="A190" i="6"/>
  <c r="B190" i="6"/>
  <c r="R188" i="6" l="1"/>
  <c r="R184" i="6"/>
  <c r="R180" i="6"/>
  <c r="Q188" i="6"/>
  <c r="Q184" i="6"/>
  <c r="Q180" i="6"/>
  <c r="R189" i="6"/>
  <c r="R187" i="6"/>
  <c r="R185" i="6"/>
  <c r="R183" i="6"/>
  <c r="R181" i="6"/>
  <c r="R179" i="6"/>
  <c r="R177" i="6"/>
  <c r="R175" i="6"/>
  <c r="R190" i="6"/>
  <c r="R186" i="6"/>
  <c r="R182" i="6"/>
  <c r="R178" i="6"/>
  <c r="R176" i="6"/>
  <c r="R174" i="6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M44" i="6"/>
  <c r="N44" i="6"/>
  <c r="O44" i="6"/>
  <c r="R44" i="6" s="1"/>
  <c r="P44" i="6"/>
  <c r="Q44" i="6" s="1"/>
  <c r="M45" i="6"/>
  <c r="N45" i="6"/>
  <c r="O45" i="6"/>
  <c r="P45" i="6"/>
  <c r="Q45" i="6"/>
  <c r="R45" i="6"/>
  <c r="M46" i="6"/>
  <c r="N46" i="6"/>
  <c r="O46" i="6"/>
  <c r="R46" i="6" s="1"/>
  <c r="P46" i="6"/>
  <c r="Q46" i="6" s="1"/>
  <c r="M47" i="6"/>
  <c r="N47" i="6"/>
  <c r="O47" i="6"/>
  <c r="Q47" i="6" s="1"/>
  <c r="P47" i="6"/>
  <c r="R47" i="6"/>
  <c r="M48" i="6"/>
  <c r="N48" i="6"/>
  <c r="O48" i="6"/>
  <c r="R48" i="6" s="1"/>
  <c r="P48" i="6"/>
  <c r="Q48" i="6" s="1"/>
  <c r="M49" i="6"/>
  <c r="N49" i="6"/>
  <c r="O49" i="6"/>
  <c r="Q49" i="6" s="1"/>
  <c r="P49" i="6"/>
  <c r="R49" i="6"/>
  <c r="M50" i="6"/>
  <c r="N50" i="6"/>
  <c r="O50" i="6"/>
  <c r="R50" i="6" s="1"/>
  <c r="P50" i="6"/>
  <c r="Q50" i="6" s="1"/>
  <c r="M51" i="6"/>
  <c r="N51" i="6"/>
  <c r="O51" i="6"/>
  <c r="Q51" i="6" s="1"/>
  <c r="P51" i="6"/>
  <c r="R51" i="6"/>
  <c r="M52" i="6"/>
  <c r="N52" i="6"/>
  <c r="O52" i="6"/>
  <c r="R52" i="6" s="1"/>
  <c r="P52" i="6"/>
  <c r="Q52" i="6" s="1"/>
  <c r="M53" i="6"/>
  <c r="N53" i="6"/>
  <c r="O53" i="6"/>
  <c r="Q53" i="6" s="1"/>
  <c r="P53" i="6"/>
  <c r="R53" i="6"/>
  <c r="M54" i="6"/>
  <c r="N54" i="6"/>
  <c r="O54" i="6"/>
  <c r="R54" i="6" s="1"/>
  <c r="P54" i="6"/>
  <c r="Q54" i="6" s="1"/>
  <c r="M55" i="6"/>
  <c r="N55" i="6"/>
  <c r="O55" i="6"/>
  <c r="Q55" i="6" s="1"/>
  <c r="P55" i="6"/>
  <c r="R55" i="6"/>
  <c r="M56" i="6"/>
  <c r="N56" i="6"/>
  <c r="O56" i="6"/>
  <c r="R56" i="6" s="1"/>
  <c r="P56" i="6"/>
  <c r="Q56" i="6" s="1"/>
  <c r="M57" i="6"/>
  <c r="N57" i="6"/>
  <c r="O57" i="6"/>
  <c r="Q57" i="6" s="1"/>
  <c r="P57" i="6"/>
  <c r="R57" i="6"/>
  <c r="M58" i="6"/>
  <c r="N58" i="6"/>
  <c r="O58" i="6"/>
  <c r="R58" i="6" s="1"/>
  <c r="P58" i="6"/>
  <c r="Q58" i="6" s="1"/>
  <c r="M59" i="6"/>
  <c r="N59" i="6"/>
  <c r="O59" i="6"/>
  <c r="Q59" i="6" s="1"/>
  <c r="P59" i="6"/>
  <c r="R59" i="6"/>
  <c r="M60" i="6"/>
  <c r="N60" i="6"/>
  <c r="O60" i="6"/>
  <c r="R60" i="6" s="1"/>
  <c r="P60" i="6"/>
  <c r="Q60" i="6" s="1"/>
  <c r="M61" i="6"/>
  <c r="N61" i="6"/>
  <c r="O61" i="6"/>
  <c r="Q61" i="6" s="1"/>
  <c r="P61" i="6"/>
  <c r="R61" i="6"/>
  <c r="M62" i="6"/>
  <c r="N62" i="6"/>
  <c r="O62" i="6"/>
  <c r="R62" i="6" s="1"/>
  <c r="P62" i="6"/>
  <c r="Q62" i="6" s="1"/>
  <c r="M63" i="6"/>
  <c r="N63" i="6"/>
  <c r="O63" i="6"/>
  <c r="Q63" i="6" s="1"/>
  <c r="P63" i="6"/>
  <c r="R63" i="6"/>
  <c r="M64" i="6"/>
  <c r="N64" i="6"/>
  <c r="O64" i="6"/>
  <c r="R64" i="6" s="1"/>
  <c r="P64" i="6"/>
  <c r="Q64" i="6" s="1"/>
  <c r="M65" i="6"/>
  <c r="N65" i="6"/>
  <c r="O65" i="6"/>
  <c r="Q65" i="6" s="1"/>
  <c r="P65" i="6"/>
  <c r="R65" i="6"/>
  <c r="M66" i="6"/>
  <c r="N66" i="6"/>
  <c r="O66" i="6"/>
  <c r="R66" i="6" s="1"/>
  <c r="P66" i="6"/>
  <c r="Q66" i="6" s="1"/>
  <c r="M67" i="6"/>
  <c r="N67" i="6"/>
  <c r="O67" i="6"/>
  <c r="Q67" i="6" s="1"/>
  <c r="P67" i="6"/>
  <c r="R67" i="6"/>
  <c r="M68" i="6"/>
  <c r="N68" i="6"/>
  <c r="O68" i="6"/>
  <c r="R68" i="6" s="1"/>
  <c r="P68" i="6"/>
  <c r="Q68" i="6" s="1"/>
  <c r="M69" i="6"/>
  <c r="N69" i="6"/>
  <c r="O69" i="6"/>
  <c r="Q69" i="6" s="1"/>
  <c r="P69" i="6"/>
  <c r="R69" i="6"/>
  <c r="M70" i="6"/>
  <c r="N70" i="6"/>
  <c r="O70" i="6"/>
  <c r="R70" i="6" s="1"/>
  <c r="P70" i="6"/>
  <c r="Q70" i="6" s="1"/>
  <c r="M71" i="6"/>
  <c r="N71" i="6"/>
  <c r="O71" i="6"/>
  <c r="Q71" i="6" s="1"/>
  <c r="P71" i="6"/>
  <c r="R71" i="6"/>
  <c r="M72" i="6"/>
  <c r="N72" i="6"/>
  <c r="O72" i="6"/>
  <c r="R72" i="6" s="1"/>
  <c r="P72" i="6"/>
  <c r="Q72" i="6" s="1"/>
  <c r="M73" i="6"/>
  <c r="N73" i="6"/>
  <c r="O73" i="6"/>
  <c r="Q73" i="6" s="1"/>
  <c r="P73" i="6"/>
  <c r="R73" i="6"/>
  <c r="M74" i="6"/>
  <c r="N74" i="6"/>
  <c r="O74" i="6"/>
  <c r="R74" i="6" s="1"/>
  <c r="P74" i="6"/>
  <c r="Q74" i="6" s="1"/>
  <c r="M75" i="6"/>
  <c r="N75" i="6"/>
  <c r="O75" i="6"/>
  <c r="Q75" i="6" s="1"/>
  <c r="P75" i="6"/>
  <c r="R75" i="6"/>
  <c r="M76" i="6"/>
  <c r="N76" i="6"/>
  <c r="O76" i="6"/>
  <c r="R76" i="6" s="1"/>
  <c r="P76" i="6"/>
  <c r="Q76" i="6" s="1"/>
  <c r="M77" i="6"/>
  <c r="N77" i="6"/>
  <c r="O77" i="6"/>
  <c r="Q77" i="6" s="1"/>
  <c r="P77" i="6"/>
  <c r="R77" i="6"/>
  <c r="M78" i="6"/>
  <c r="N78" i="6"/>
  <c r="O78" i="6"/>
  <c r="R78" i="6" s="1"/>
  <c r="P78" i="6"/>
  <c r="Q78" i="6" s="1"/>
  <c r="M79" i="6"/>
  <c r="N79" i="6"/>
  <c r="O79" i="6"/>
  <c r="Q79" i="6" s="1"/>
  <c r="P79" i="6"/>
  <c r="R79" i="6"/>
  <c r="M80" i="6"/>
  <c r="N80" i="6"/>
  <c r="O80" i="6"/>
  <c r="R80" i="6" s="1"/>
  <c r="P80" i="6"/>
  <c r="Q80" i="6" s="1"/>
  <c r="M81" i="6"/>
  <c r="N81" i="6"/>
  <c r="O81" i="6"/>
  <c r="Q81" i="6" s="1"/>
  <c r="P81" i="6"/>
  <c r="R81" i="6"/>
  <c r="M82" i="6"/>
  <c r="N82" i="6"/>
  <c r="O82" i="6"/>
  <c r="R82" i="6" s="1"/>
  <c r="P82" i="6"/>
  <c r="Q82" i="6" s="1"/>
  <c r="M83" i="6"/>
  <c r="N83" i="6"/>
  <c r="O83" i="6"/>
  <c r="Q83" i="6" s="1"/>
  <c r="P83" i="6"/>
  <c r="R83" i="6"/>
  <c r="M84" i="6"/>
  <c r="N84" i="6"/>
  <c r="O84" i="6"/>
  <c r="R84" i="6" s="1"/>
  <c r="P84" i="6"/>
  <c r="Q84" i="6" s="1"/>
  <c r="M85" i="6"/>
  <c r="N85" i="6"/>
  <c r="O85" i="6"/>
  <c r="Q85" i="6" s="1"/>
  <c r="P85" i="6"/>
  <c r="R85" i="6"/>
  <c r="M86" i="6"/>
  <c r="N86" i="6"/>
  <c r="O86" i="6"/>
  <c r="R86" i="6" s="1"/>
  <c r="P86" i="6"/>
  <c r="Q86" i="6" s="1"/>
  <c r="M87" i="6"/>
  <c r="N87" i="6"/>
  <c r="O87" i="6"/>
  <c r="Q87" i="6" s="1"/>
  <c r="P87" i="6"/>
  <c r="R87" i="6"/>
  <c r="M88" i="6"/>
  <c r="N88" i="6"/>
  <c r="O88" i="6"/>
  <c r="R88" i="6" s="1"/>
  <c r="P88" i="6"/>
  <c r="Q88" i="6" s="1"/>
  <c r="M89" i="6"/>
  <c r="N89" i="6"/>
  <c r="O89" i="6"/>
  <c r="Q89" i="6" s="1"/>
  <c r="P89" i="6"/>
  <c r="R89" i="6"/>
  <c r="M90" i="6"/>
  <c r="N90" i="6"/>
  <c r="O90" i="6"/>
  <c r="R90" i="6" s="1"/>
  <c r="P90" i="6"/>
  <c r="Q90" i="6" s="1"/>
  <c r="M91" i="6"/>
  <c r="N91" i="6"/>
  <c r="O91" i="6"/>
  <c r="Q91" i="6" s="1"/>
  <c r="P91" i="6"/>
  <c r="R91" i="6"/>
  <c r="M92" i="6"/>
  <c r="N92" i="6"/>
  <c r="O92" i="6"/>
  <c r="R92" i="6" s="1"/>
  <c r="P92" i="6"/>
  <c r="Q92" i="6" s="1"/>
  <c r="M93" i="6"/>
  <c r="N93" i="6"/>
  <c r="O93" i="6"/>
  <c r="Q93" i="6" s="1"/>
  <c r="P93" i="6"/>
  <c r="R93" i="6"/>
  <c r="M94" i="6"/>
  <c r="N94" i="6"/>
  <c r="O94" i="6"/>
  <c r="R94" i="6" s="1"/>
  <c r="P94" i="6"/>
  <c r="Q94" i="6" s="1"/>
  <c r="M95" i="6"/>
  <c r="N95" i="6"/>
  <c r="O95" i="6"/>
  <c r="Q95" i="6" s="1"/>
  <c r="P95" i="6"/>
  <c r="R95" i="6"/>
  <c r="M96" i="6"/>
  <c r="N96" i="6"/>
  <c r="O96" i="6"/>
  <c r="R96" i="6" s="1"/>
  <c r="P96" i="6"/>
  <c r="Q96" i="6" s="1"/>
  <c r="M97" i="6"/>
  <c r="N97" i="6"/>
  <c r="O97" i="6"/>
  <c r="Q97" i="6" s="1"/>
  <c r="P97" i="6"/>
  <c r="R97" i="6"/>
  <c r="M98" i="6"/>
  <c r="N98" i="6"/>
  <c r="O98" i="6"/>
  <c r="R98" i="6" s="1"/>
  <c r="P98" i="6"/>
  <c r="Q98" i="6" s="1"/>
  <c r="M99" i="6"/>
  <c r="N99" i="6"/>
  <c r="O99" i="6"/>
  <c r="Q99" i="6" s="1"/>
  <c r="P99" i="6"/>
  <c r="R99" i="6"/>
  <c r="M100" i="6"/>
  <c r="N100" i="6"/>
  <c r="O100" i="6"/>
  <c r="R100" i="6" s="1"/>
  <c r="P100" i="6"/>
  <c r="Q100" i="6" s="1"/>
  <c r="M101" i="6"/>
  <c r="N101" i="6"/>
  <c r="O101" i="6"/>
  <c r="Q101" i="6" s="1"/>
  <c r="P101" i="6"/>
  <c r="R101" i="6"/>
  <c r="M102" i="6"/>
  <c r="N102" i="6"/>
  <c r="O102" i="6"/>
  <c r="R102" i="6" s="1"/>
  <c r="P102" i="6"/>
  <c r="Q102" i="6" s="1"/>
  <c r="M103" i="6"/>
  <c r="N103" i="6"/>
  <c r="O103" i="6"/>
  <c r="Q103" i="6" s="1"/>
  <c r="P103" i="6"/>
  <c r="R103" i="6"/>
  <c r="M104" i="6"/>
  <c r="N104" i="6"/>
  <c r="O104" i="6"/>
  <c r="R104" i="6" s="1"/>
  <c r="P104" i="6"/>
  <c r="Q104" i="6" s="1"/>
  <c r="M105" i="6"/>
  <c r="N105" i="6"/>
  <c r="O105" i="6"/>
  <c r="Q105" i="6" s="1"/>
  <c r="P105" i="6"/>
  <c r="R105" i="6"/>
  <c r="M106" i="6"/>
  <c r="N106" i="6"/>
  <c r="O106" i="6"/>
  <c r="R106" i="6" s="1"/>
  <c r="P106" i="6"/>
  <c r="Q106" i="6" s="1"/>
  <c r="M107" i="6"/>
  <c r="N107" i="6"/>
  <c r="O107" i="6"/>
  <c r="Q107" i="6" s="1"/>
  <c r="P107" i="6"/>
  <c r="R107" i="6"/>
  <c r="M108" i="6"/>
  <c r="N108" i="6"/>
  <c r="O108" i="6"/>
  <c r="R108" i="6" s="1"/>
  <c r="P108" i="6"/>
  <c r="Q108" i="6" s="1"/>
  <c r="M109" i="6"/>
  <c r="N109" i="6"/>
  <c r="O109" i="6"/>
  <c r="Q109" i="6" s="1"/>
  <c r="P109" i="6"/>
  <c r="R109" i="6"/>
  <c r="M110" i="6"/>
  <c r="N110" i="6"/>
  <c r="O110" i="6"/>
  <c r="R110" i="6" s="1"/>
  <c r="P110" i="6"/>
  <c r="Q110" i="6" s="1"/>
  <c r="M111" i="6"/>
  <c r="N111" i="6"/>
  <c r="O111" i="6"/>
  <c r="Q111" i="6" s="1"/>
  <c r="P111" i="6"/>
  <c r="R111" i="6"/>
  <c r="M112" i="6"/>
  <c r="N112" i="6"/>
  <c r="O112" i="6"/>
  <c r="R112" i="6" s="1"/>
  <c r="P112" i="6"/>
  <c r="Q112" i="6" s="1"/>
  <c r="M113" i="6"/>
  <c r="N113" i="6"/>
  <c r="O113" i="6"/>
  <c r="Q113" i="6" s="1"/>
  <c r="P113" i="6"/>
  <c r="R113" i="6"/>
  <c r="M114" i="6"/>
  <c r="N114" i="6"/>
  <c r="O114" i="6"/>
  <c r="R114" i="6" s="1"/>
  <c r="P114" i="6"/>
  <c r="Q114" i="6" s="1"/>
  <c r="M115" i="6"/>
  <c r="N115" i="6"/>
  <c r="O115" i="6"/>
  <c r="Q115" i="6" s="1"/>
  <c r="P115" i="6"/>
  <c r="R115" i="6"/>
  <c r="M116" i="6"/>
  <c r="N116" i="6"/>
  <c r="O116" i="6"/>
  <c r="R116" i="6" s="1"/>
  <c r="P116" i="6"/>
  <c r="Q116" i="6" s="1"/>
  <c r="M117" i="6"/>
  <c r="N117" i="6"/>
  <c r="O117" i="6"/>
  <c r="Q117" i="6" s="1"/>
  <c r="P117" i="6"/>
  <c r="R117" i="6"/>
  <c r="M118" i="6"/>
  <c r="N118" i="6"/>
  <c r="O118" i="6"/>
  <c r="R118" i="6" s="1"/>
  <c r="P118" i="6"/>
  <c r="Q118" i="6" s="1"/>
  <c r="M119" i="6"/>
  <c r="N119" i="6"/>
  <c r="O119" i="6"/>
  <c r="Q119" i="6" s="1"/>
  <c r="P119" i="6"/>
  <c r="R119" i="6"/>
  <c r="M120" i="6"/>
  <c r="N120" i="6"/>
  <c r="O120" i="6"/>
  <c r="R120" i="6" s="1"/>
  <c r="P120" i="6"/>
  <c r="Q120" i="6" s="1"/>
  <c r="M121" i="6"/>
  <c r="N121" i="6"/>
  <c r="O121" i="6"/>
  <c r="Q121" i="6" s="1"/>
  <c r="P121" i="6"/>
  <c r="R121" i="6"/>
  <c r="M122" i="6"/>
  <c r="N122" i="6"/>
  <c r="O122" i="6"/>
  <c r="R122" i="6" s="1"/>
  <c r="P122" i="6"/>
  <c r="Q122" i="6" s="1"/>
  <c r="M123" i="6"/>
  <c r="N123" i="6"/>
  <c r="O123" i="6"/>
  <c r="Q123" i="6" s="1"/>
  <c r="P123" i="6"/>
  <c r="R123" i="6"/>
  <c r="M124" i="6"/>
  <c r="N124" i="6"/>
  <c r="O124" i="6"/>
  <c r="R124" i="6" s="1"/>
  <c r="P124" i="6"/>
  <c r="Q124" i="6" s="1"/>
  <c r="M125" i="6"/>
  <c r="N125" i="6"/>
  <c r="O125" i="6"/>
  <c r="Q125" i="6" s="1"/>
  <c r="P125" i="6"/>
  <c r="R125" i="6"/>
  <c r="M126" i="6"/>
  <c r="N126" i="6"/>
  <c r="O126" i="6"/>
  <c r="R126" i="6" s="1"/>
  <c r="P126" i="6"/>
  <c r="Q126" i="6" s="1"/>
  <c r="M127" i="6"/>
  <c r="N127" i="6"/>
  <c r="O127" i="6"/>
  <c r="Q127" i="6" s="1"/>
  <c r="P127" i="6"/>
  <c r="R127" i="6"/>
  <c r="M128" i="6"/>
  <c r="N128" i="6"/>
  <c r="O128" i="6"/>
  <c r="R128" i="6" s="1"/>
  <c r="P128" i="6"/>
  <c r="Q128" i="6" s="1"/>
  <c r="M129" i="6"/>
  <c r="N129" i="6"/>
  <c r="O129" i="6"/>
  <c r="Q129" i="6" s="1"/>
  <c r="P129" i="6"/>
  <c r="R129" i="6"/>
  <c r="M130" i="6"/>
  <c r="N130" i="6"/>
  <c r="O130" i="6"/>
  <c r="R130" i="6" s="1"/>
  <c r="P130" i="6"/>
  <c r="Q130" i="6" s="1"/>
  <c r="M131" i="6"/>
  <c r="N131" i="6"/>
  <c r="O131" i="6"/>
  <c r="Q131" i="6" s="1"/>
  <c r="P131" i="6"/>
  <c r="R131" i="6"/>
  <c r="M132" i="6"/>
  <c r="N132" i="6"/>
  <c r="O132" i="6"/>
  <c r="R132" i="6" s="1"/>
  <c r="P132" i="6"/>
  <c r="Q132" i="6" s="1"/>
  <c r="M133" i="6"/>
  <c r="N133" i="6"/>
  <c r="O133" i="6"/>
  <c r="Q133" i="6" s="1"/>
  <c r="P133" i="6"/>
  <c r="R133" i="6"/>
  <c r="M134" i="6"/>
  <c r="N134" i="6"/>
  <c r="O134" i="6"/>
  <c r="R134" i="6" s="1"/>
  <c r="P134" i="6"/>
  <c r="Q134" i="6" s="1"/>
  <c r="M135" i="6"/>
  <c r="N135" i="6"/>
  <c r="O135" i="6"/>
  <c r="Q135" i="6" s="1"/>
  <c r="P135" i="6"/>
  <c r="R135" i="6"/>
  <c r="M136" i="6"/>
  <c r="N136" i="6"/>
  <c r="O136" i="6"/>
  <c r="R136" i="6" s="1"/>
  <c r="P136" i="6"/>
  <c r="Q136" i="6" s="1"/>
  <c r="M137" i="6"/>
  <c r="N137" i="6"/>
  <c r="O137" i="6"/>
  <c r="Q137" i="6" s="1"/>
  <c r="P137" i="6"/>
  <c r="R137" i="6"/>
  <c r="M138" i="6"/>
  <c r="N138" i="6"/>
  <c r="O138" i="6"/>
  <c r="R138" i="6" s="1"/>
  <c r="P138" i="6"/>
  <c r="Q138" i="6" s="1"/>
  <c r="M139" i="6"/>
  <c r="N139" i="6"/>
  <c r="O139" i="6"/>
  <c r="Q139" i="6" s="1"/>
  <c r="P139" i="6"/>
  <c r="R139" i="6"/>
  <c r="M140" i="6"/>
  <c r="N140" i="6"/>
  <c r="O140" i="6"/>
  <c r="R140" i="6" s="1"/>
  <c r="P140" i="6"/>
  <c r="Q140" i="6" s="1"/>
  <c r="M141" i="6"/>
  <c r="N141" i="6"/>
  <c r="O141" i="6"/>
  <c r="Q141" i="6" s="1"/>
  <c r="P141" i="6"/>
  <c r="R141" i="6"/>
  <c r="M142" i="6"/>
  <c r="N142" i="6"/>
  <c r="O142" i="6"/>
  <c r="R142" i="6" s="1"/>
  <c r="P142" i="6"/>
  <c r="Q142" i="6" s="1"/>
  <c r="M143" i="6"/>
  <c r="N143" i="6"/>
  <c r="O143" i="6"/>
  <c r="Q143" i="6" s="1"/>
  <c r="P143" i="6"/>
  <c r="R143" i="6"/>
  <c r="M144" i="6"/>
  <c r="N144" i="6"/>
  <c r="O144" i="6"/>
  <c r="R144" i="6" s="1"/>
  <c r="P144" i="6"/>
  <c r="Q144" i="6" s="1"/>
  <c r="M145" i="6"/>
  <c r="N145" i="6"/>
  <c r="O145" i="6"/>
  <c r="Q145" i="6" s="1"/>
  <c r="P145" i="6"/>
  <c r="R145" i="6"/>
  <c r="M146" i="6"/>
  <c r="N146" i="6"/>
  <c r="O146" i="6"/>
  <c r="R146" i="6" s="1"/>
  <c r="P146" i="6"/>
  <c r="Q146" i="6" s="1"/>
  <c r="M147" i="6"/>
  <c r="N147" i="6"/>
  <c r="O147" i="6"/>
  <c r="Q147" i="6" s="1"/>
  <c r="P147" i="6"/>
  <c r="R147" i="6"/>
  <c r="M148" i="6"/>
  <c r="N148" i="6"/>
  <c r="O148" i="6"/>
  <c r="R148" i="6" s="1"/>
  <c r="P148" i="6"/>
  <c r="Q148" i="6" s="1"/>
  <c r="M149" i="6"/>
  <c r="N149" i="6"/>
  <c r="O149" i="6"/>
  <c r="Q149" i="6" s="1"/>
  <c r="P149" i="6"/>
  <c r="R149" i="6"/>
  <c r="M150" i="6"/>
  <c r="N150" i="6"/>
  <c r="O150" i="6"/>
  <c r="R150" i="6" s="1"/>
  <c r="P150" i="6"/>
  <c r="Q150" i="6" s="1"/>
  <c r="M151" i="6"/>
  <c r="N151" i="6"/>
  <c r="O151" i="6"/>
  <c r="Q151" i="6" s="1"/>
  <c r="P151" i="6"/>
  <c r="R151" i="6"/>
  <c r="M152" i="6"/>
  <c r="N152" i="6"/>
  <c r="O152" i="6"/>
  <c r="R152" i="6" s="1"/>
  <c r="P152" i="6"/>
  <c r="Q152" i="6" s="1"/>
  <c r="M153" i="6"/>
  <c r="N153" i="6"/>
  <c r="O153" i="6"/>
  <c r="Q153" i="6" s="1"/>
  <c r="P153" i="6"/>
  <c r="R153" i="6"/>
  <c r="M154" i="6"/>
  <c r="N154" i="6"/>
  <c r="O154" i="6"/>
  <c r="R154" i="6" s="1"/>
  <c r="P154" i="6"/>
  <c r="Q154" i="6" s="1"/>
  <c r="M155" i="6"/>
  <c r="N155" i="6"/>
  <c r="O155" i="6"/>
  <c r="Q155" i="6" s="1"/>
  <c r="P155" i="6"/>
  <c r="M156" i="6"/>
  <c r="N156" i="6"/>
  <c r="O156" i="6"/>
  <c r="R156" i="6" s="1"/>
  <c r="P156" i="6"/>
  <c r="Q156" i="6"/>
  <c r="M157" i="6"/>
  <c r="N157" i="6"/>
  <c r="O157" i="6"/>
  <c r="Q157" i="6" s="1"/>
  <c r="P157" i="6"/>
  <c r="M158" i="6"/>
  <c r="N158" i="6"/>
  <c r="O158" i="6"/>
  <c r="P158" i="6"/>
  <c r="Q158" i="6"/>
  <c r="M159" i="6"/>
  <c r="N159" i="6"/>
  <c r="O159" i="6"/>
  <c r="P159" i="6"/>
  <c r="M160" i="6"/>
  <c r="N160" i="6"/>
  <c r="O160" i="6"/>
  <c r="P160" i="6"/>
  <c r="Q160" i="6"/>
  <c r="M161" i="6"/>
  <c r="N161" i="6"/>
  <c r="O161" i="6"/>
  <c r="P161" i="6"/>
  <c r="M162" i="6"/>
  <c r="N162" i="6"/>
  <c r="O162" i="6"/>
  <c r="R162" i="6" s="1"/>
  <c r="P162" i="6"/>
  <c r="Q162" i="6"/>
  <c r="M163" i="6"/>
  <c r="N163" i="6"/>
  <c r="O163" i="6"/>
  <c r="P163" i="6"/>
  <c r="M164" i="6"/>
  <c r="N164" i="6"/>
  <c r="O164" i="6"/>
  <c r="R164" i="6" s="1"/>
  <c r="P164" i="6"/>
  <c r="Q164" i="6"/>
  <c r="M165" i="6"/>
  <c r="N165" i="6"/>
  <c r="O165" i="6"/>
  <c r="P165" i="6"/>
  <c r="M166" i="6"/>
  <c r="N166" i="6"/>
  <c r="O166" i="6"/>
  <c r="R166" i="6" s="1"/>
  <c r="P166" i="6"/>
  <c r="Q166" i="6"/>
  <c r="M167" i="6"/>
  <c r="N167" i="6"/>
  <c r="O167" i="6"/>
  <c r="P167" i="6"/>
  <c r="M168" i="6"/>
  <c r="N168" i="6"/>
  <c r="O168" i="6"/>
  <c r="P168" i="6"/>
  <c r="Q168" i="6"/>
  <c r="M169" i="6"/>
  <c r="N169" i="6"/>
  <c r="O169" i="6"/>
  <c r="P169" i="6"/>
  <c r="M170" i="6"/>
  <c r="N170" i="6"/>
  <c r="O170" i="6"/>
  <c r="P170" i="6"/>
  <c r="Q170" i="6"/>
  <c r="M171" i="6"/>
  <c r="N171" i="6"/>
  <c r="O171" i="6"/>
  <c r="Q171" i="6" s="1"/>
  <c r="P171" i="6"/>
  <c r="A44" i="6"/>
  <c r="B44" i="6"/>
  <c r="A45" i="6"/>
  <c r="B45" i="6" s="1"/>
  <c r="A46" i="6"/>
  <c r="B46" i="6"/>
  <c r="A47" i="6"/>
  <c r="B47" i="6" s="1"/>
  <c r="A48" i="6"/>
  <c r="B48" i="6"/>
  <c r="A49" i="6"/>
  <c r="B49" i="6" s="1"/>
  <c r="A50" i="6"/>
  <c r="B50" i="6"/>
  <c r="A51" i="6"/>
  <c r="B51" i="6" s="1"/>
  <c r="A52" i="6"/>
  <c r="B52" i="6"/>
  <c r="A53" i="6"/>
  <c r="B53" i="6" s="1"/>
  <c r="A54" i="6"/>
  <c r="B54" i="6"/>
  <c r="A55" i="6"/>
  <c r="B55" i="6" s="1"/>
  <c r="A56" i="6"/>
  <c r="B56" i="6"/>
  <c r="A57" i="6"/>
  <c r="B57" i="6" s="1"/>
  <c r="A58" i="6"/>
  <c r="B58" i="6"/>
  <c r="A59" i="6"/>
  <c r="B59" i="6" s="1"/>
  <c r="A60" i="6"/>
  <c r="B60" i="6"/>
  <c r="A61" i="6"/>
  <c r="B61" i="6" s="1"/>
  <c r="A62" i="6"/>
  <c r="B62" i="6"/>
  <c r="A63" i="6"/>
  <c r="B63" i="6" s="1"/>
  <c r="A64" i="6"/>
  <c r="B64" i="6"/>
  <c r="A65" i="6"/>
  <c r="B65" i="6" s="1"/>
  <c r="A66" i="6"/>
  <c r="B66" i="6"/>
  <c r="A67" i="6"/>
  <c r="B67" i="6" s="1"/>
  <c r="A68" i="6"/>
  <c r="B68" i="6"/>
  <c r="A69" i="6"/>
  <c r="B69" i="6" s="1"/>
  <c r="A70" i="6"/>
  <c r="B70" i="6"/>
  <c r="A71" i="6"/>
  <c r="B71" i="6" s="1"/>
  <c r="A72" i="6"/>
  <c r="B72" i="6"/>
  <c r="A73" i="6"/>
  <c r="B73" i="6" s="1"/>
  <c r="A74" i="6"/>
  <c r="B74" i="6"/>
  <c r="A75" i="6"/>
  <c r="B75" i="6" s="1"/>
  <c r="A76" i="6"/>
  <c r="B76" i="6"/>
  <c r="A77" i="6"/>
  <c r="B77" i="6" s="1"/>
  <c r="A78" i="6"/>
  <c r="B78" i="6"/>
  <c r="A79" i="6"/>
  <c r="B79" i="6" s="1"/>
  <c r="A80" i="6"/>
  <c r="B80" i="6"/>
  <c r="A81" i="6"/>
  <c r="B81" i="6" s="1"/>
  <c r="A82" i="6"/>
  <c r="B82" i="6"/>
  <c r="A83" i="6"/>
  <c r="B83" i="6" s="1"/>
  <c r="A84" i="6"/>
  <c r="B84" i="6"/>
  <c r="A85" i="6"/>
  <c r="B85" i="6" s="1"/>
  <c r="A86" i="6"/>
  <c r="B86" i="6"/>
  <c r="A87" i="6"/>
  <c r="B87" i="6" s="1"/>
  <c r="A88" i="6"/>
  <c r="B88" i="6"/>
  <c r="A89" i="6"/>
  <c r="B89" i="6" s="1"/>
  <c r="A90" i="6"/>
  <c r="B90" i="6"/>
  <c r="A91" i="6"/>
  <c r="B91" i="6" s="1"/>
  <c r="A92" i="6"/>
  <c r="B92" i="6"/>
  <c r="A93" i="6"/>
  <c r="B93" i="6" s="1"/>
  <c r="A94" i="6"/>
  <c r="B94" i="6"/>
  <c r="A95" i="6"/>
  <c r="B95" i="6" s="1"/>
  <c r="A96" i="6"/>
  <c r="B96" i="6"/>
  <c r="A97" i="6"/>
  <c r="B97" i="6" s="1"/>
  <c r="A98" i="6"/>
  <c r="B98" i="6"/>
  <c r="A99" i="6"/>
  <c r="B99" i="6" s="1"/>
  <c r="A100" i="6"/>
  <c r="B100" i="6"/>
  <c r="A101" i="6"/>
  <c r="B101" i="6" s="1"/>
  <c r="A102" i="6"/>
  <c r="B102" i="6"/>
  <c r="A103" i="6"/>
  <c r="B103" i="6" s="1"/>
  <c r="A104" i="6"/>
  <c r="B104" i="6"/>
  <c r="A105" i="6"/>
  <c r="B105" i="6" s="1"/>
  <c r="A106" i="6"/>
  <c r="B106" i="6"/>
  <c r="A107" i="6"/>
  <c r="B107" i="6" s="1"/>
  <c r="A108" i="6"/>
  <c r="B108" i="6"/>
  <c r="A109" i="6"/>
  <c r="B109" i="6" s="1"/>
  <c r="A110" i="6"/>
  <c r="B110" i="6"/>
  <c r="A111" i="6"/>
  <c r="B111" i="6" s="1"/>
  <c r="A112" i="6"/>
  <c r="B112" i="6"/>
  <c r="A113" i="6"/>
  <c r="B113" i="6" s="1"/>
  <c r="A114" i="6"/>
  <c r="B114" i="6"/>
  <c r="A115" i="6"/>
  <c r="B115" i="6" s="1"/>
  <c r="A116" i="6"/>
  <c r="B116" i="6"/>
  <c r="A117" i="6"/>
  <c r="B117" i="6" s="1"/>
  <c r="A118" i="6"/>
  <c r="B118" i="6"/>
  <c r="A119" i="6"/>
  <c r="B119" i="6" s="1"/>
  <c r="A120" i="6"/>
  <c r="B120" i="6"/>
  <c r="A121" i="6"/>
  <c r="B121" i="6" s="1"/>
  <c r="A122" i="6"/>
  <c r="B122" i="6"/>
  <c r="A123" i="6"/>
  <c r="B123" i="6" s="1"/>
  <c r="A124" i="6"/>
  <c r="B124" i="6"/>
  <c r="A125" i="6"/>
  <c r="B125" i="6" s="1"/>
  <c r="A126" i="6"/>
  <c r="B126" i="6"/>
  <c r="A127" i="6"/>
  <c r="B127" i="6" s="1"/>
  <c r="A128" i="6"/>
  <c r="B128" i="6"/>
  <c r="A129" i="6"/>
  <c r="B129" i="6" s="1"/>
  <c r="A130" i="6"/>
  <c r="B130" i="6"/>
  <c r="A131" i="6"/>
  <c r="B131" i="6" s="1"/>
  <c r="A132" i="6"/>
  <c r="B132" i="6"/>
  <c r="A133" i="6"/>
  <c r="B133" i="6" s="1"/>
  <c r="A134" i="6"/>
  <c r="B134" i="6"/>
  <c r="A135" i="6"/>
  <c r="B135" i="6" s="1"/>
  <c r="A136" i="6"/>
  <c r="B136" i="6"/>
  <c r="A137" i="6"/>
  <c r="B137" i="6" s="1"/>
  <c r="A138" i="6"/>
  <c r="B138" i="6"/>
  <c r="A139" i="6"/>
  <c r="B139" i="6" s="1"/>
  <c r="A140" i="6"/>
  <c r="B140" i="6"/>
  <c r="A141" i="6"/>
  <c r="B141" i="6" s="1"/>
  <c r="A142" i="6"/>
  <c r="B142" i="6"/>
  <c r="A143" i="6"/>
  <c r="B143" i="6" s="1"/>
  <c r="A144" i="6"/>
  <c r="B144" i="6"/>
  <c r="A145" i="6"/>
  <c r="B145" i="6" s="1"/>
  <c r="A146" i="6"/>
  <c r="B146" i="6"/>
  <c r="A147" i="6"/>
  <c r="B147" i="6" s="1"/>
  <c r="A148" i="6"/>
  <c r="B148" i="6"/>
  <c r="A149" i="6"/>
  <c r="B149" i="6" s="1"/>
  <c r="A150" i="6"/>
  <c r="B150" i="6"/>
  <c r="A151" i="6"/>
  <c r="B151" i="6" s="1"/>
  <c r="A152" i="6"/>
  <c r="B152" i="6"/>
  <c r="A153" i="6"/>
  <c r="B153" i="6" s="1"/>
  <c r="A154" i="6"/>
  <c r="B154" i="6"/>
  <c r="A155" i="6"/>
  <c r="B155" i="6" s="1"/>
  <c r="A156" i="6"/>
  <c r="B156" i="6"/>
  <c r="A157" i="6"/>
  <c r="B157" i="6" s="1"/>
  <c r="A158" i="6"/>
  <c r="B158" i="6"/>
  <c r="A159" i="6"/>
  <c r="B159" i="6" s="1"/>
  <c r="A160" i="6"/>
  <c r="B160" i="6"/>
  <c r="A161" i="6"/>
  <c r="B161" i="6" s="1"/>
  <c r="A162" i="6"/>
  <c r="B162" i="6"/>
  <c r="A163" i="6"/>
  <c r="B163" i="6" s="1"/>
  <c r="A164" i="6"/>
  <c r="B164" i="6"/>
  <c r="A165" i="6"/>
  <c r="B165" i="6" s="1"/>
  <c r="A166" i="6"/>
  <c r="B166" i="6"/>
  <c r="A167" i="6"/>
  <c r="B167" i="6" s="1"/>
  <c r="A168" i="6"/>
  <c r="B168" i="6"/>
  <c r="A169" i="6"/>
  <c r="B169" i="6" s="1"/>
  <c r="A170" i="6"/>
  <c r="B170" i="6"/>
  <c r="A171" i="6"/>
  <c r="B171" i="6" s="1"/>
  <c r="N37" i="6"/>
  <c r="O37" i="6"/>
  <c r="R37" i="6" s="1"/>
  <c r="P37" i="6"/>
  <c r="Q37" i="6" s="1"/>
  <c r="N38" i="6"/>
  <c r="O38" i="6"/>
  <c r="R38" i="6" s="1"/>
  <c r="P38" i="6"/>
  <c r="Q38" i="6" s="1"/>
  <c r="N39" i="6"/>
  <c r="O39" i="6"/>
  <c r="R39" i="6" s="1"/>
  <c r="P39" i="6"/>
  <c r="Q39" i="6" s="1"/>
  <c r="N40" i="6"/>
  <c r="O40" i="6"/>
  <c r="R40" i="6" s="1"/>
  <c r="P40" i="6"/>
  <c r="Q40" i="6" s="1"/>
  <c r="N41" i="6"/>
  <c r="O41" i="6"/>
  <c r="P41" i="6"/>
  <c r="Q41" i="6"/>
  <c r="R41" i="6"/>
  <c r="N42" i="6"/>
  <c r="O42" i="6"/>
  <c r="R42" i="6" s="1"/>
  <c r="P42" i="6"/>
  <c r="Q42" i="6"/>
  <c r="N43" i="6"/>
  <c r="O43" i="6"/>
  <c r="R43" i="6" s="1"/>
  <c r="P43" i="6"/>
  <c r="Q43" i="6" s="1"/>
  <c r="A37" i="6"/>
  <c r="B37" i="6"/>
  <c r="A38" i="6"/>
  <c r="B38" i="6" s="1"/>
  <c r="A39" i="6"/>
  <c r="B39" i="6"/>
  <c r="A40" i="6"/>
  <c r="B40" i="6" s="1"/>
  <c r="A41" i="6"/>
  <c r="B41" i="6"/>
  <c r="A42" i="6"/>
  <c r="B42" i="6" s="1"/>
  <c r="A43" i="6"/>
  <c r="B43" i="6"/>
  <c r="M37" i="6"/>
  <c r="M38" i="6"/>
  <c r="M39" i="6"/>
  <c r="M40" i="6"/>
  <c r="M41" i="6"/>
  <c r="M42" i="6"/>
  <c r="M43" i="6"/>
  <c r="R165" i="6" l="1"/>
  <c r="Q165" i="6"/>
  <c r="R158" i="6"/>
  <c r="Q163" i="6"/>
  <c r="R163" i="6"/>
  <c r="R170" i="6"/>
  <c r="R169" i="6"/>
  <c r="Q169" i="6"/>
  <c r="R161" i="6"/>
  <c r="Q161" i="6"/>
  <c r="R171" i="6"/>
  <c r="R168" i="6"/>
  <c r="Q167" i="6"/>
  <c r="R167" i="6"/>
  <c r="R160" i="6"/>
  <c r="Q159" i="6"/>
  <c r="R159" i="6"/>
  <c r="R157" i="6"/>
  <c r="R155" i="6"/>
  <c r="AL1" i="4"/>
  <c r="AM1" i="4" s="1"/>
  <c r="AL3" i="4"/>
  <c r="AI1" i="4"/>
  <c r="AJ1" i="4" s="1"/>
  <c r="AI3" i="4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" i="6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3" i="12"/>
  <c r="AM8" i="4"/>
  <c r="AL14" i="4"/>
  <c r="AJ17" i="4"/>
  <c r="AJ20" i="4"/>
  <c r="AM13" i="4"/>
  <c r="AI7" i="4"/>
  <c r="AL9" i="4"/>
  <c r="AM15" i="4"/>
  <c r="AI18" i="4"/>
  <c r="AI21" i="4"/>
  <c r="AL20" i="4"/>
  <c r="Z4" i="4"/>
  <c r="AL16" i="4"/>
  <c r="AM21" i="4"/>
  <c r="AI16" i="4"/>
  <c r="AL8" i="4"/>
  <c r="AJ12" i="4"/>
  <c r="AM9" i="4"/>
  <c r="AJ16" i="4"/>
  <c r="AL10" i="4"/>
  <c r="AI19" i="4"/>
  <c r="AM11" i="4"/>
  <c r="AL21" i="4"/>
  <c r="AJ13" i="4"/>
  <c r="AJ21" i="4"/>
  <c r="AM17" i="4"/>
  <c r="AJ8" i="4"/>
  <c r="AL13" i="4"/>
  <c r="AL19" i="4"/>
  <c r="AJ14" i="4"/>
  <c r="AL7" i="4"/>
  <c r="AI13" i="4"/>
  <c r="AM4" i="4"/>
  <c r="AL15" i="4"/>
  <c r="AI12" i="4"/>
  <c r="AI10" i="4"/>
  <c r="AM16" i="4"/>
  <c r="AI9" i="4"/>
  <c r="AJ10" i="4"/>
  <c r="AI17" i="4"/>
  <c r="AI11" i="4"/>
  <c r="AL6" i="4"/>
  <c r="AM10" i="4"/>
  <c r="AM19" i="4"/>
  <c r="AI20" i="4"/>
  <c r="AL4" i="4"/>
  <c r="AI6" i="4"/>
  <c r="AL5" i="4"/>
  <c r="AL12" i="4"/>
  <c r="AM20" i="4"/>
  <c r="AI5" i="4"/>
  <c r="AM14" i="4"/>
  <c r="AI15" i="4"/>
  <c r="AL11" i="4"/>
  <c r="AM12" i="4"/>
  <c r="AI14" i="4"/>
  <c r="AJ18" i="4"/>
  <c r="AJ4" i="4"/>
  <c r="AM7" i="4"/>
  <c r="AL17" i="4"/>
  <c r="AM18" i="4"/>
  <c r="AL18" i="4"/>
  <c r="AN20" i="4" l="1"/>
  <c r="AN19" i="4"/>
  <c r="AN21" i="4"/>
  <c r="AN18" i="4"/>
  <c r="AN14" i="4"/>
  <c r="AN17" i="4"/>
  <c r="AN15" i="4"/>
  <c r="AN12" i="4"/>
  <c r="AN16" i="4"/>
  <c r="AN13" i="4"/>
  <c r="AN10" i="4"/>
  <c r="AN9" i="4"/>
  <c r="AN11" i="4"/>
  <c r="AN7" i="4"/>
  <c r="AN8" i="4"/>
  <c r="AN4" i="4"/>
  <c r="AM3" i="4"/>
  <c r="AN1" i="4"/>
  <c r="AK21" i="4"/>
  <c r="AK17" i="4"/>
  <c r="AK10" i="4"/>
  <c r="AK20" i="4"/>
  <c r="AK16" i="4"/>
  <c r="AK18" i="4"/>
  <c r="AK14" i="4"/>
  <c r="AK13" i="4"/>
  <c r="AK12" i="4"/>
  <c r="AK1" i="4"/>
  <c r="AJ3" i="4"/>
  <c r="H4" i="5"/>
  <c r="M3" i="6"/>
  <c r="O12" i="6"/>
  <c r="P12" i="6"/>
  <c r="O13" i="6"/>
  <c r="P13" i="6"/>
  <c r="Q13" i="6" s="1"/>
  <c r="O14" i="6"/>
  <c r="P14" i="6"/>
  <c r="O15" i="6"/>
  <c r="P15" i="6"/>
  <c r="O16" i="6"/>
  <c r="P16" i="6"/>
  <c r="O17" i="6"/>
  <c r="P17" i="6"/>
  <c r="Q17" i="6" s="1"/>
  <c r="O18" i="6"/>
  <c r="P18" i="6"/>
  <c r="O19" i="6"/>
  <c r="P19" i="6"/>
  <c r="O20" i="6"/>
  <c r="P20" i="6"/>
  <c r="O21" i="6"/>
  <c r="P21" i="6"/>
  <c r="O22" i="6"/>
  <c r="P22" i="6"/>
  <c r="O23" i="6"/>
  <c r="P23" i="6"/>
  <c r="O24" i="6"/>
  <c r="P24" i="6"/>
  <c r="O25" i="6"/>
  <c r="P25" i="6"/>
  <c r="O26" i="6"/>
  <c r="R26" i="6" s="1"/>
  <c r="P26" i="6"/>
  <c r="O27" i="6"/>
  <c r="P27" i="6"/>
  <c r="O28" i="6"/>
  <c r="P28" i="6"/>
  <c r="O29" i="6"/>
  <c r="P29" i="6"/>
  <c r="O30" i="6"/>
  <c r="Q30" i="6" s="1"/>
  <c r="P30" i="6"/>
  <c r="O31" i="6"/>
  <c r="P31" i="6"/>
  <c r="O32" i="6"/>
  <c r="R32" i="6" s="1"/>
  <c r="P32" i="6"/>
  <c r="O33" i="6"/>
  <c r="P33" i="6"/>
  <c r="O34" i="6"/>
  <c r="Q34" i="6" s="1"/>
  <c r="P34" i="6"/>
  <c r="O35" i="6"/>
  <c r="P35" i="6"/>
  <c r="O36" i="6"/>
  <c r="R36" i="6" s="1"/>
  <c r="P36" i="6"/>
  <c r="O7" i="6"/>
  <c r="P7" i="6"/>
  <c r="O8" i="6"/>
  <c r="P8" i="6"/>
  <c r="O9" i="6"/>
  <c r="Q9" i="6" s="1"/>
  <c r="P9" i="6"/>
  <c r="O10" i="6"/>
  <c r="Q10" i="6" s="1"/>
  <c r="P10" i="6"/>
  <c r="O11" i="6"/>
  <c r="Q11" i="6" s="1"/>
  <c r="P11" i="6"/>
  <c r="O4" i="6"/>
  <c r="P4" i="6"/>
  <c r="O5" i="6"/>
  <c r="P5" i="6"/>
  <c r="O6" i="6"/>
  <c r="Q6" i="6" s="1"/>
  <c r="P6" i="6"/>
  <c r="O3" i="6"/>
  <c r="P3" i="6"/>
  <c r="R20" i="6"/>
  <c r="Q7" i="6"/>
  <c r="Q12" i="6"/>
  <c r="Q14" i="6"/>
  <c r="Q15" i="6"/>
  <c r="Q16" i="6"/>
  <c r="Q18" i="6"/>
  <c r="Q19" i="6"/>
  <c r="Q20" i="6"/>
  <c r="Q22" i="6"/>
  <c r="Q23" i="6"/>
  <c r="Q24" i="6"/>
  <c r="Q26" i="6"/>
  <c r="Q27" i="6"/>
  <c r="Q28" i="6"/>
  <c r="Q31" i="6"/>
  <c r="Q35" i="6"/>
  <c r="Q3" i="6"/>
  <c r="A4" i="6"/>
  <c r="B4" i="6" s="1"/>
  <c r="A5" i="6"/>
  <c r="B5" i="6" s="1"/>
  <c r="A6" i="6"/>
  <c r="B6" i="6" s="1"/>
  <c r="A7" i="6"/>
  <c r="B7" i="6" s="1"/>
  <c r="A8" i="6"/>
  <c r="B8" i="6" s="1"/>
  <c r="A9" i="6"/>
  <c r="B9" i="6" s="1"/>
  <c r="A10" i="6"/>
  <c r="B10" i="6" s="1"/>
  <c r="A11" i="6"/>
  <c r="B11" i="6" s="1"/>
  <c r="A12" i="6"/>
  <c r="B12" i="6" s="1"/>
  <c r="A13" i="6"/>
  <c r="B13" i="6" s="1"/>
  <c r="A14" i="6"/>
  <c r="B14" i="6" s="1"/>
  <c r="A15" i="6"/>
  <c r="B15" i="6" s="1"/>
  <c r="A16" i="6"/>
  <c r="B16" i="6" s="1"/>
  <c r="A17" i="6"/>
  <c r="B17" i="6" s="1"/>
  <c r="A18" i="6"/>
  <c r="B18" i="6" s="1"/>
  <c r="A19" i="6"/>
  <c r="B19" i="6" s="1"/>
  <c r="A20" i="6"/>
  <c r="B20" i="6" s="1"/>
  <c r="A21" i="6"/>
  <c r="B21" i="6" s="1"/>
  <c r="A22" i="6"/>
  <c r="B22" i="6" s="1"/>
  <c r="A23" i="6"/>
  <c r="B23" i="6" s="1"/>
  <c r="A24" i="6"/>
  <c r="B24" i="6" s="1"/>
  <c r="A25" i="6"/>
  <c r="B25" i="6" s="1"/>
  <c r="A26" i="6"/>
  <c r="B26" i="6" s="1"/>
  <c r="A27" i="6"/>
  <c r="B27" i="6" s="1"/>
  <c r="A28" i="6"/>
  <c r="B28" i="6" s="1"/>
  <c r="A29" i="6"/>
  <c r="B29" i="6" s="1"/>
  <c r="A30" i="6"/>
  <c r="B30" i="6" s="1"/>
  <c r="A31" i="6"/>
  <c r="B31" i="6" s="1"/>
  <c r="A32" i="6"/>
  <c r="B32" i="6" s="1"/>
  <c r="A33" i="6"/>
  <c r="B33" i="6" s="1"/>
  <c r="A34" i="6"/>
  <c r="B34" i="6" s="1"/>
  <c r="A35" i="6"/>
  <c r="B35" i="6" s="1"/>
  <c r="A36" i="6"/>
  <c r="B36" i="6" s="1"/>
  <c r="A3" i="6"/>
  <c r="B3" i="6" s="1"/>
  <c r="M19" i="6"/>
  <c r="M20" i="6"/>
  <c r="M21" i="6"/>
  <c r="R21" i="6" s="1"/>
  <c r="M22" i="6"/>
  <c r="M23" i="6"/>
  <c r="M24" i="6"/>
  <c r="R24" i="6" s="1"/>
  <c r="M25" i="6"/>
  <c r="M26" i="6"/>
  <c r="M27" i="6"/>
  <c r="M28" i="6"/>
  <c r="M29" i="6"/>
  <c r="M30" i="6"/>
  <c r="R30" i="6" s="1"/>
  <c r="M31" i="6"/>
  <c r="M32" i="6"/>
  <c r="M33" i="6"/>
  <c r="M34" i="6"/>
  <c r="M35" i="6"/>
  <c r="M36" i="6"/>
  <c r="W1" i="5"/>
  <c r="AJ6" i="4"/>
  <c r="AJ7" i="4"/>
  <c r="AI8" i="4"/>
  <c r="AM6" i="4"/>
  <c r="AJ11" i="4"/>
  <c r="AJ9" i="4"/>
  <c r="AI4" i="4"/>
  <c r="AJ15" i="4"/>
  <c r="AJ19" i="4"/>
  <c r="AJ5" i="4"/>
  <c r="AM5" i="4"/>
  <c r="C5" i="5"/>
  <c r="AN6" i="4" l="1"/>
  <c r="AN5" i="4"/>
  <c r="AN3" i="4"/>
  <c r="AO1" i="4"/>
  <c r="AK11" i="4"/>
  <c r="AK6" i="4"/>
  <c r="AK19" i="4"/>
  <c r="AK7" i="4"/>
  <c r="AK5" i="4"/>
  <c r="AK4" i="4"/>
  <c r="AK9" i="4"/>
  <c r="AK15" i="4"/>
  <c r="AK8" i="4"/>
  <c r="AK3" i="4"/>
  <c r="B1" i="5"/>
  <c r="B2" i="5"/>
  <c r="N16" i="5"/>
  <c r="N15" i="5"/>
  <c r="G4" i="5"/>
  <c r="I4" i="5"/>
  <c r="J4" i="5" s="1"/>
  <c r="K4" i="5" s="1"/>
  <c r="H5" i="5"/>
  <c r="Q4" i="6"/>
  <c r="Q36" i="6"/>
  <c r="R34" i="6"/>
  <c r="R28" i="6"/>
  <c r="Q32" i="6"/>
  <c r="R35" i="6"/>
  <c r="Q33" i="6"/>
  <c r="R31" i="6"/>
  <c r="Q29" i="6"/>
  <c r="R27" i="6"/>
  <c r="Q25" i="6"/>
  <c r="R23" i="6"/>
  <c r="Q21" i="6"/>
  <c r="R19" i="6"/>
  <c r="R33" i="6"/>
  <c r="R29" i="6"/>
  <c r="R25" i="6"/>
  <c r="Q8" i="6"/>
  <c r="Q5" i="6"/>
  <c r="R3" i="6"/>
  <c r="Q6" i="5"/>
  <c r="N11" i="5"/>
  <c r="C18" i="5"/>
  <c r="C16" i="5"/>
  <c r="P5" i="5"/>
  <c r="C21" i="5"/>
  <c r="P8" i="5"/>
  <c r="C4" i="5"/>
  <c r="P9" i="5"/>
  <c r="C20" i="5"/>
  <c r="R6" i="5"/>
  <c r="P6" i="5"/>
  <c r="C23" i="5"/>
  <c r="C7" i="5"/>
  <c r="Q7" i="5"/>
  <c r="Q4" i="5"/>
  <c r="C11" i="5"/>
  <c r="Q8" i="5"/>
  <c r="N4" i="5"/>
  <c r="O4" i="5"/>
  <c r="N8" i="5"/>
  <c r="R10" i="5"/>
  <c r="Q11" i="5"/>
  <c r="O5" i="5"/>
  <c r="O6" i="5"/>
  <c r="C8" i="5"/>
  <c r="N10" i="5"/>
  <c r="C24" i="5"/>
  <c r="N7" i="5"/>
  <c r="P7" i="5"/>
  <c r="P4" i="5"/>
  <c r="R11" i="5"/>
  <c r="C17" i="5"/>
  <c r="O7" i="5"/>
  <c r="C15" i="5"/>
  <c r="R4" i="5"/>
  <c r="N9" i="5"/>
  <c r="O8" i="5"/>
  <c r="C22" i="5"/>
  <c r="N5" i="5"/>
  <c r="O10" i="5"/>
  <c r="R9" i="5"/>
  <c r="P11" i="5"/>
  <c r="P10" i="5"/>
  <c r="O11" i="5"/>
  <c r="N6" i="5"/>
  <c r="R5" i="5"/>
  <c r="D5" i="5"/>
  <c r="R7" i="5"/>
  <c r="C19" i="5"/>
  <c r="C13" i="5"/>
  <c r="R8" i="5"/>
  <c r="C12" i="5"/>
  <c r="C14" i="5"/>
  <c r="Q10" i="5"/>
  <c r="O9" i="5"/>
  <c r="Q9" i="5"/>
  <c r="Q5" i="5"/>
  <c r="E5" i="5" l="1"/>
  <c r="AP1" i="4"/>
  <c r="AO3" i="4"/>
  <c r="N14" i="5"/>
  <c r="H6" i="5"/>
  <c r="I5" i="5"/>
  <c r="J5" i="5" s="1"/>
  <c r="K5" i="5" s="1"/>
  <c r="P12" i="5"/>
  <c r="O12" i="5"/>
  <c r="Q12" i="5"/>
  <c r="R12" i="5"/>
  <c r="N18" i="5" s="1"/>
  <c r="N12" i="5"/>
  <c r="G5" i="5"/>
  <c r="AO16" i="4"/>
  <c r="AO8" i="4"/>
  <c r="AO21" i="4"/>
  <c r="AO18" i="4"/>
  <c r="AO20" i="4"/>
  <c r="AO6" i="4"/>
  <c r="AO5" i="4"/>
  <c r="AO15" i="4"/>
  <c r="AO13" i="4"/>
  <c r="AO17" i="4"/>
  <c r="AO12" i="4"/>
  <c r="AO11" i="4"/>
  <c r="AO19" i="4"/>
  <c r="AO14" i="4"/>
  <c r="AO4" i="4"/>
  <c r="AO9" i="4"/>
  <c r="AO10" i="4"/>
  <c r="AO7" i="4"/>
  <c r="D13" i="5"/>
  <c r="D4" i="5"/>
  <c r="D17" i="5"/>
  <c r="D14" i="5"/>
  <c r="D7" i="5"/>
  <c r="D20" i="5"/>
  <c r="D8" i="5"/>
  <c r="D22" i="5"/>
  <c r="D19" i="5"/>
  <c r="D11" i="5"/>
  <c r="D24" i="5"/>
  <c r="D16" i="5"/>
  <c r="D18" i="5"/>
  <c r="D21" i="5"/>
  <c r="D15" i="5"/>
  <c r="D23" i="5"/>
  <c r="D12" i="5"/>
  <c r="E4" i="5" l="1"/>
  <c r="E24" i="5"/>
  <c r="E20" i="5"/>
  <c r="E16" i="5"/>
  <c r="E23" i="5"/>
  <c r="E18" i="5"/>
  <c r="E17" i="5"/>
  <c r="E13" i="5"/>
  <c r="E22" i="5"/>
  <c r="E19" i="5"/>
  <c r="E15" i="5"/>
  <c r="E11" i="5"/>
  <c r="E12" i="5"/>
  <c r="E14" i="5"/>
  <c r="E21" i="5"/>
  <c r="E8" i="5"/>
  <c r="E7" i="5"/>
  <c r="AQ1" i="4"/>
  <c r="AP3" i="4"/>
  <c r="H7" i="5"/>
  <c r="I6" i="5"/>
  <c r="J6" i="5" s="1"/>
  <c r="K6" i="5" s="1"/>
  <c r="G6" i="5"/>
  <c r="AP13" i="4"/>
  <c r="AP5" i="4"/>
  <c r="AP16" i="4"/>
  <c r="AP7" i="4"/>
  <c r="AP15" i="4"/>
  <c r="AP11" i="4"/>
  <c r="AP19" i="4"/>
  <c r="AP8" i="4"/>
  <c r="AP4" i="4"/>
  <c r="AP6" i="4"/>
  <c r="AP14" i="4"/>
  <c r="AP12" i="4"/>
  <c r="AP21" i="4"/>
  <c r="AP18" i="4"/>
  <c r="AP9" i="4"/>
  <c r="AP17" i="4"/>
  <c r="AP20" i="4"/>
  <c r="AP10" i="4"/>
  <c r="AQ12" i="4" l="1"/>
  <c r="AQ11" i="4"/>
  <c r="AQ4" i="4"/>
  <c r="AQ18" i="4"/>
  <c r="AQ16" i="4"/>
  <c r="AQ13" i="4"/>
  <c r="AQ7" i="4"/>
  <c r="AQ5" i="4"/>
  <c r="AQ20" i="4"/>
  <c r="AQ17" i="4"/>
  <c r="AQ9" i="4"/>
  <c r="AQ8" i="4"/>
  <c r="AQ21" i="4"/>
  <c r="AQ14" i="4"/>
  <c r="AQ10" i="4"/>
  <c r="AQ6" i="4"/>
  <c r="AQ19" i="4"/>
  <c r="AQ15" i="4"/>
  <c r="AQ3" i="4"/>
  <c r="AR1" i="4"/>
  <c r="I7" i="5"/>
  <c r="J7" i="5" s="1"/>
  <c r="K7" i="5" s="1"/>
  <c r="H8" i="5"/>
  <c r="G7" i="5"/>
  <c r="AR3" i="4" l="1"/>
  <c r="AS1" i="4"/>
  <c r="I8" i="5"/>
  <c r="J8" i="5" s="1"/>
  <c r="K8" i="5" s="1"/>
  <c r="H9" i="5"/>
  <c r="G8" i="5"/>
  <c r="AR7" i="4"/>
  <c r="AR18" i="4"/>
  <c r="AR11" i="4"/>
  <c r="AR19" i="4"/>
  <c r="AR15" i="4"/>
  <c r="AR9" i="4"/>
  <c r="AR12" i="4"/>
  <c r="AR5" i="4"/>
  <c r="AR16" i="4"/>
  <c r="AR21" i="4"/>
  <c r="AR20" i="4"/>
  <c r="AR4" i="4"/>
  <c r="AR10" i="4"/>
  <c r="AR6" i="4"/>
  <c r="AR13" i="4"/>
  <c r="AR14" i="4"/>
  <c r="AR8" i="4"/>
  <c r="AR17" i="4"/>
  <c r="AT1" i="4" l="1"/>
  <c r="AS3" i="4"/>
  <c r="I9" i="5"/>
  <c r="J9" i="5" s="1"/>
  <c r="K9" i="5" s="1"/>
  <c r="G9" i="5"/>
  <c r="H10" i="5"/>
  <c r="M10" i="6"/>
  <c r="M11" i="6"/>
  <c r="R11" i="6" s="1"/>
  <c r="M12" i="6"/>
  <c r="R12" i="6" s="1"/>
  <c r="M13" i="6"/>
  <c r="R13" i="6" s="1"/>
  <c r="M14" i="6"/>
  <c r="R14" i="6" s="1"/>
  <c r="M15" i="6"/>
  <c r="R15" i="6" s="1"/>
  <c r="M16" i="6"/>
  <c r="R16" i="6" s="1"/>
  <c r="M17" i="6"/>
  <c r="R17" i="6" s="1"/>
  <c r="M18" i="6"/>
  <c r="R18" i="6" s="1"/>
  <c r="M4" i="6"/>
  <c r="R4" i="6" s="1"/>
  <c r="M5" i="6"/>
  <c r="R5" i="6" s="1"/>
  <c r="M6" i="6"/>
  <c r="R6" i="6" s="1"/>
  <c r="M7" i="6"/>
  <c r="R7" i="6" s="1"/>
  <c r="M8" i="6"/>
  <c r="R8" i="6" s="1"/>
  <c r="M9" i="6"/>
  <c r="R9" i="6" s="1"/>
  <c r="D3" i="4"/>
  <c r="C3" i="4"/>
  <c r="B3" i="4"/>
  <c r="AS16" i="4"/>
  <c r="AS15" i="4"/>
  <c r="AS20" i="4"/>
  <c r="AS9" i="4"/>
  <c r="AS4" i="4"/>
  <c r="AS13" i="4"/>
  <c r="AS8" i="4"/>
  <c r="AS6" i="4"/>
  <c r="AS18" i="4"/>
  <c r="AS19" i="4"/>
  <c r="AS5" i="4"/>
  <c r="AS14" i="4"/>
  <c r="AS11" i="4"/>
  <c r="AS21" i="4"/>
  <c r="AS12" i="4"/>
  <c r="AS17" i="4"/>
  <c r="AS7" i="4"/>
  <c r="AS10" i="4"/>
  <c r="AT21" i="4" l="1"/>
  <c r="AT14" i="4"/>
  <c r="AT15" i="4"/>
  <c r="AT12" i="4"/>
  <c r="AT6" i="4"/>
  <c r="AT5" i="4"/>
  <c r="AT20" i="4"/>
  <c r="AT11" i="4"/>
  <c r="AT13" i="4"/>
  <c r="AT7" i="4"/>
  <c r="AT17" i="4"/>
  <c r="AT9" i="4"/>
  <c r="AT8" i="4"/>
  <c r="AT18" i="4"/>
  <c r="AT19" i="4"/>
  <c r="AT16" i="4"/>
  <c r="AT10" i="4"/>
  <c r="AT4" i="4"/>
  <c r="AU1" i="4"/>
  <c r="AT3" i="4"/>
  <c r="I10" i="5"/>
  <c r="J10" i="5" s="1"/>
  <c r="K10" i="5" s="1"/>
  <c r="H11" i="5"/>
  <c r="G10" i="5"/>
  <c r="R22" i="6"/>
  <c r="R10" i="6"/>
  <c r="E1" i="4"/>
  <c r="E3" i="4" s="1"/>
  <c r="C1" i="4"/>
  <c r="AU3" i="4" l="1"/>
  <c r="AV1" i="4"/>
  <c r="I11" i="5"/>
  <c r="J11" i="5" s="1"/>
  <c r="K11" i="5" s="1"/>
  <c r="G11" i="5"/>
  <c r="H12" i="5"/>
  <c r="F1" i="4"/>
  <c r="C16" i="4"/>
  <c r="F14" i="4"/>
  <c r="C7" i="4"/>
  <c r="F9" i="4"/>
  <c r="E13" i="4"/>
  <c r="AU9" i="4"/>
  <c r="B12" i="4"/>
  <c r="C6" i="4"/>
  <c r="F15" i="4"/>
  <c r="B4" i="4"/>
  <c r="C21" i="4"/>
  <c r="B6" i="4"/>
  <c r="AU13" i="4"/>
  <c r="C15" i="4"/>
  <c r="F7" i="4"/>
  <c r="B10" i="4"/>
  <c r="B15" i="4"/>
  <c r="E8" i="4"/>
  <c r="B9" i="4"/>
  <c r="F11" i="4"/>
  <c r="AU12" i="4"/>
  <c r="B8" i="4"/>
  <c r="AU21" i="4"/>
  <c r="E21" i="4"/>
  <c r="B16" i="4"/>
  <c r="C14" i="4"/>
  <c r="AU17" i="4"/>
  <c r="C12" i="4"/>
  <c r="E6" i="4"/>
  <c r="F19" i="4"/>
  <c r="B7" i="4"/>
  <c r="C4" i="4"/>
  <c r="F10" i="4"/>
  <c r="AU7" i="4"/>
  <c r="AU20" i="4"/>
  <c r="B20" i="4"/>
  <c r="AU5" i="4"/>
  <c r="C17" i="4"/>
  <c r="F13" i="4"/>
  <c r="F5" i="4"/>
  <c r="F6" i="4"/>
  <c r="AU18" i="4"/>
  <c r="C18" i="4"/>
  <c r="B13" i="4"/>
  <c r="E9" i="4"/>
  <c r="F20" i="4"/>
  <c r="F21" i="4"/>
  <c r="C10" i="4"/>
  <c r="B21" i="4"/>
  <c r="AU15" i="4"/>
  <c r="E5" i="4"/>
  <c r="B11" i="4"/>
  <c r="AU6" i="4"/>
  <c r="E10" i="4"/>
  <c r="E15" i="4"/>
  <c r="AU11" i="4"/>
  <c r="F4" i="4"/>
  <c r="B18" i="4"/>
  <c r="AU16" i="4"/>
  <c r="E17" i="4"/>
  <c r="B5" i="4"/>
  <c r="C20" i="4"/>
  <c r="C13" i="4"/>
  <c r="AU10" i="4"/>
  <c r="E4" i="4"/>
  <c r="E20" i="4"/>
  <c r="F17" i="4"/>
  <c r="C11" i="4"/>
  <c r="E14" i="4"/>
  <c r="B17" i="4"/>
  <c r="B19" i="4"/>
  <c r="AU14" i="4"/>
  <c r="E11" i="4"/>
  <c r="AU8" i="4"/>
  <c r="C19" i="4"/>
  <c r="C9" i="4"/>
  <c r="E18" i="4"/>
  <c r="C8" i="4"/>
  <c r="AU19" i="4"/>
  <c r="F18" i="4"/>
  <c r="B14" i="4"/>
  <c r="E7" i="4"/>
  <c r="F8" i="4"/>
  <c r="F16" i="4"/>
  <c r="F12" i="4"/>
  <c r="E19" i="4"/>
  <c r="E12" i="4"/>
  <c r="E16" i="4"/>
  <c r="C5" i="4"/>
  <c r="AU4" i="4"/>
  <c r="AV3" i="4" l="1"/>
  <c r="AW1" i="4"/>
  <c r="I12" i="5"/>
  <c r="J12" i="5" s="1"/>
  <c r="K12" i="5" s="1"/>
  <c r="G12" i="5"/>
  <c r="H13" i="5"/>
  <c r="H14" i="5" s="1"/>
  <c r="F3" i="4"/>
  <c r="G1" i="4"/>
  <c r="D21" i="4"/>
  <c r="G13" i="4"/>
  <c r="D19" i="4"/>
  <c r="G21" i="4"/>
  <c r="D13" i="4"/>
  <c r="D6" i="4"/>
  <c r="D14" i="4"/>
  <c r="G12" i="4"/>
  <c r="G10" i="4"/>
  <c r="D9" i="4"/>
  <c r="D17" i="4"/>
  <c r="G5" i="4"/>
  <c r="G18" i="4"/>
  <c r="G20" i="4"/>
  <c r="G15" i="4"/>
  <c r="G11" i="4"/>
  <c r="G8" i="4"/>
  <c r="G14" i="4"/>
  <c r="D11" i="4"/>
  <c r="D8" i="4"/>
  <c r="D18" i="4"/>
  <c r="D5" i="4"/>
  <c r="D20" i="4"/>
  <c r="D4" i="4"/>
  <c r="D7" i="4"/>
  <c r="G19" i="4"/>
  <c r="G6" i="4"/>
  <c r="D15" i="4"/>
  <c r="D12" i="4"/>
  <c r="G16" i="4"/>
  <c r="G17" i="4"/>
  <c r="G9" i="4"/>
  <c r="D16" i="4"/>
  <c r="D10" i="4"/>
  <c r="G7" i="4"/>
  <c r="G4" i="4"/>
  <c r="AV6" i="4"/>
  <c r="AV7" i="4"/>
  <c r="AV8" i="4"/>
  <c r="AV19" i="4"/>
  <c r="AV17" i="4"/>
  <c r="AV21" i="4"/>
  <c r="AV5" i="4"/>
  <c r="AV13" i="4"/>
  <c r="AV9" i="4"/>
  <c r="AV4" i="4"/>
  <c r="AV14" i="4"/>
  <c r="AV11" i="4"/>
  <c r="AV12" i="4"/>
  <c r="AV18" i="4"/>
  <c r="AV10" i="4"/>
  <c r="AV20" i="4"/>
  <c r="AV15" i="4"/>
  <c r="AV16" i="4"/>
  <c r="H15" i="5" l="1"/>
  <c r="G14" i="5"/>
  <c r="I14" i="5"/>
  <c r="J14" i="5" s="1"/>
  <c r="K14" i="5" s="1"/>
  <c r="AW14" i="4"/>
  <c r="AW7" i="4"/>
  <c r="AW17" i="4"/>
  <c r="AW16" i="4"/>
  <c r="AW12" i="4"/>
  <c r="AW9" i="4"/>
  <c r="AW4" i="4"/>
  <c r="AW19" i="4"/>
  <c r="AW20" i="4"/>
  <c r="AW18" i="4"/>
  <c r="AW15" i="4"/>
  <c r="AW11" i="4"/>
  <c r="AW5" i="4"/>
  <c r="AW21" i="4"/>
  <c r="AW13" i="4"/>
  <c r="AW10" i="4"/>
  <c r="AW8" i="4"/>
  <c r="AW6" i="4"/>
  <c r="AX1" i="4"/>
  <c r="AW3" i="4"/>
  <c r="I13" i="5"/>
  <c r="J13" i="5" s="1"/>
  <c r="K13" i="5" s="1"/>
  <c r="G13" i="5"/>
  <c r="H1" i="4"/>
  <c r="G3" i="4"/>
  <c r="H9" i="4"/>
  <c r="H8" i="4"/>
  <c r="H16" i="4"/>
  <c r="H10" i="4"/>
  <c r="H15" i="4"/>
  <c r="H11" i="4"/>
  <c r="H18" i="4"/>
  <c r="H12" i="4"/>
  <c r="H17" i="4"/>
  <c r="H7" i="4"/>
  <c r="H20" i="4"/>
  <c r="H6" i="4"/>
  <c r="H14" i="4"/>
  <c r="H19" i="4"/>
  <c r="H21" i="4"/>
  <c r="H13" i="4"/>
  <c r="H4" i="4"/>
  <c r="H5" i="4"/>
  <c r="H16" i="5" l="1"/>
  <c r="I15" i="5"/>
  <c r="J15" i="5" s="1"/>
  <c r="K15" i="5" s="1"/>
  <c r="G15" i="5"/>
  <c r="AY1" i="4"/>
  <c r="AX3" i="4"/>
  <c r="I1" i="4"/>
  <c r="H3" i="4"/>
  <c r="I9" i="4"/>
  <c r="AX10" i="4"/>
  <c r="I8" i="4"/>
  <c r="I6" i="4"/>
  <c r="AX20" i="4"/>
  <c r="AX18" i="4"/>
  <c r="I16" i="4"/>
  <c r="AX19" i="4"/>
  <c r="AX14" i="4"/>
  <c r="I10" i="4"/>
  <c r="AX11" i="4"/>
  <c r="I19" i="4"/>
  <c r="AX12" i="4"/>
  <c r="I12" i="4"/>
  <c r="AX8" i="4"/>
  <c r="AX5" i="4"/>
  <c r="I15" i="4"/>
  <c r="AX16" i="4"/>
  <c r="AX4" i="4"/>
  <c r="AX17" i="4"/>
  <c r="AX21" i="4"/>
  <c r="I7" i="4"/>
  <c r="I18" i="4"/>
  <c r="I20" i="4"/>
  <c r="AX7" i="4"/>
  <c r="I5" i="4"/>
  <c r="I4" i="4"/>
  <c r="I17" i="4"/>
  <c r="I21" i="4"/>
  <c r="AX9" i="4"/>
  <c r="I14" i="4"/>
  <c r="AX6" i="4"/>
  <c r="AX15" i="4"/>
  <c r="I11" i="4"/>
  <c r="AX13" i="4"/>
  <c r="I13" i="4"/>
  <c r="H17" i="5" l="1"/>
  <c r="I16" i="5"/>
  <c r="J16" i="5" s="1"/>
  <c r="K16" i="5" s="1"/>
  <c r="G16" i="5"/>
  <c r="AY3" i="4"/>
  <c r="AZ1" i="4"/>
  <c r="J21" i="4"/>
  <c r="J4" i="4"/>
  <c r="J7" i="4"/>
  <c r="J19" i="4"/>
  <c r="J10" i="4"/>
  <c r="J13" i="4"/>
  <c r="J16" i="4"/>
  <c r="J6" i="4"/>
  <c r="J9" i="4"/>
  <c r="J8" i="4"/>
  <c r="J5" i="4"/>
  <c r="J15" i="4"/>
  <c r="J18" i="4"/>
  <c r="J12" i="4"/>
  <c r="J11" i="4"/>
  <c r="J14" i="4"/>
  <c r="J17" i="4"/>
  <c r="J20" i="4"/>
  <c r="J1" i="4"/>
  <c r="I3" i="4"/>
  <c r="AY15" i="4"/>
  <c r="AY6" i="4"/>
  <c r="AY10" i="4"/>
  <c r="AY20" i="4"/>
  <c r="AY7" i="4"/>
  <c r="AY14" i="4"/>
  <c r="AY16" i="4"/>
  <c r="AY17" i="4"/>
  <c r="AY19" i="4"/>
  <c r="AY12" i="4"/>
  <c r="AY5" i="4"/>
  <c r="AY13" i="4"/>
  <c r="AY11" i="4"/>
  <c r="AY8" i="4"/>
  <c r="AY18" i="4"/>
  <c r="AY21" i="4"/>
  <c r="AY9" i="4"/>
  <c r="AY4" i="4"/>
  <c r="G17" i="5" l="1"/>
  <c r="H18" i="5"/>
  <c r="I17" i="5"/>
  <c r="J17" i="5" s="1"/>
  <c r="K17" i="5" s="1"/>
  <c r="AZ20" i="4"/>
  <c r="AZ13" i="4"/>
  <c r="AZ11" i="4"/>
  <c r="AZ14" i="4"/>
  <c r="AZ8" i="4"/>
  <c r="AZ16" i="4"/>
  <c r="AZ12" i="4"/>
  <c r="AZ4" i="4"/>
  <c r="AZ19" i="4"/>
  <c r="AZ21" i="4"/>
  <c r="AZ7" i="4"/>
  <c r="AZ6" i="4"/>
  <c r="AZ9" i="4"/>
  <c r="AZ15" i="4"/>
  <c r="AZ17" i="4"/>
  <c r="AZ18" i="4"/>
  <c r="AZ10" i="4"/>
  <c r="AZ5" i="4"/>
  <c r="AZ3" i="4"/>
  <c r="BA1" i="4"/>
  <c r="K1" i="4"/>
  <c r="J3" i="4"/>
  <c r="K11" i="4"/>
  <c r="K16" i="4"/>
  <c r="K10" i="4"/>
  <c r="K14" i="4"/>
  <c r="K15" i="4"/>
  <c r="K5" i="4"/>
  <c r="K6" i="4"/>
  <c r="K19" i="4"/>
  <c r="K7" i="4"/>
  <c r="K9" i="4"/>
  <c r="K13" i="4"/>
  <c r="K4" i="4"/>
  <c r="K17" i="4"/>
  <c r="K12" i="4"/>
  <c r="K18" i="4"/>
  <c r="K20" i="4"/>
  <c r="K8" i="4"/>
  <c r="K21" i="4"/>
  <c r="H19" i="5" l="1"/>
  <c r="H20" i="5" s="1"/>
  <c r="G18" i="5"/>
  <c r="I18" i="5"/>
  <c r="J18" i="5" s="1"/>
  <c r="K18" i="5" s="1"/>
  <c r="BB1" i="4"/>
  <c r="BA3" i="4"/>
  <c r="L1" i="4"/>
  <c r="K3" i="4"/>
  <c r="L16" i="4"/>
  <c r="BA15" i="4"/>
  <c r="BA9" i="4"/>
  <c r="L19" i="4"/>
  <c r="L4" i="4"/>
  <c r="BA16" i="4"/>
  <c r="L14" i="4"/>
  <c r="BA7" i="4"/>
  <c r="L17" i="4"/>
  <c r="L8" i="4"/>
  <c r="BA11" i="4"/>
  <c r="L7" i="4"/>
  <c r="L18" i="4"/>
  <c r="BA17" i="4"/>
  <c r="L13" i="4"/>
  <c r="L9" i="4"/>
  <c r="BA20" i="4"/>
  <c r="BA18" i="4"/>
  <c r="L6" i="4"/>
  <c r="BA6" i="4"/>
  <c r="L21" i="4"/>
  <c r="L10" i="4"/>
  <c r="BA19" i="4"/>
  <c r="BA13" i="4"/>
  <c r="L12" i="4"/>
  <c r="BA5" i="4"/>
  <c r="BA21" i="4"/>
  <c r="L20" i="4"/>
  <c r="L15" i="4"/>
  <c r="BA12" i="4"/>
  <c r="BA10" i="4"/>
  <c r="L11" i="4"/>
  <c r="BA14" i="4"/>
  <c r="BA8" i="4"/>
  <c r="L5" i="4"/>
  <c r="BA4" i="4"/>
  <c r="I20" i="5" l="1"/>
  <c r="J20" i="5" s="1"/>
  <c r="K20" i="5" s="1"/>
  <c r="H21" i="5"/>
  <c r="G20" i="5"/>
  <c r="I19" i="5"/>
  <c r="J19" i="5" s="1"/>
  <c r="K19" i="5" s="1"/>
  <c r="G19" i="5"/>
  <c r="BC1" i="4"/>
  <c r="BB3" i="4"/>
  <c r="M4" i="4"/>
  <c r="M15" i="4"/>
  <c r="M21" i="4"/>
  <c r="M5" i="4"/>
  <c r="M11" i="4"/>
  <c r="M6" i="4"/>
  <c r="M17" i="4"/>
  <c r="M12" i="4"/>
  <c r="M10" i="4"/>
  <c r="M8" i="4"/>
  <c r="M13" i="4"/>
  <c r="M9" i="4"/>
  <c r="M18" i="4"/>
  <c r="M16" i="4"/>
  <c r="M7" i="4"/>
  <c r="M14" i="4"/>
  <c r="M19" i="4"/>
  <c r="M20" i="4"/>
  <c r="M1" i="4"/>
  <c r="L3" i="4"/>
  <c r="BB13" i="4"/>
  <c r="BB11" i="4"/>
  <c r="BB17" i="4"/>
  <c r="BB14" i="4"/>
  <c r="BB5" i="4"/>
  <c r="BB10" i="4"/>
  <c r="BB15" i="4"/>
  <c r="BB21" i="4"/>
  <c r="BB20" i="4"/>
  <c r="BB7" i="4"/>
  <c r="BB8" i="4"/>
  <c r="BB4" i="4"/>
  <c r="BB12" i="4"/>
  <c r="BB9" i="4"/>
  <c r="BB18" i="4"/>
  <c r="BB19" i="4"/>
  <c r="BB6" i="4"/>
  <c r="BB16" i="4"/>
  <c r="H22" i="5" l="1"/>
  <c r="I21" i="5"/>
  <c r="J21" i="5" s="1"/>
  <c r="K21" i="5" s="1"/>
  <c r="G21" i="5"/>
  <c r="BC21" i="4"/>
  <c r="BC10" i="4"/>
  <c r="BC18" i="4"/>
  <c r="BC12" i="4"/>
  <c r="BC9" i="4"/>
  <c r="BC6" i="4"/>
  <c r="BC8" i="4"/>
  <c r="BC20" i="4"/>
  <c r="BC16" i="4"/>
  <c r="BC11" i="4"/>
  <c r="BC15" i="4"/>
  <c r="BC5" i="4"/>
  <c r="BC14" i="4"/>
  <c r="BC19" i="4"/>
  <c r="BC17" i="4"/>
  <c r="BC13" i="4"/>
  <c r="BC7" i="4"/>
  <c r="BC4" i="4"/>
  <c r="BC3" i="4"/>
  <c r="BD1" i="4"/>
  <c r="N1" i="4"/>
  <c r="M3" i="4"/>
  <c r="N7" i="4"/>
  <c r="N14" i="4"/>
  <c r="N13" i="4"/>
  <c r="N8" i="4"/>
  <c r="N6" i="4"/>
  <c r="N19" i="4"/>
  <c r="N16" i="4"/>
  <c r="N18" i="4"/>
  <c r="N21" i="4"/>
  <c r="N12" i="4"/>
  <c r="N5" i="4"/>
  <c r="N17" i="4"/>
  <c r="N10" i="4"/>
  <c r="N20" i="4"/>
  <c r="N4" i="4"/>
  <c r="N15" i="4"/>
  <c r="N9" i="4"/>
  <c r="N11" i="4"/>
  <c r="I22" i="5" l="1"/>
  <c r="J22" i="5" s="1"/>
  <c r="K22" i="5" s="1"/>
  <c r="G22" i="5"/>
  <c r="H23" i="5"/>
  <c r="BD3" i="4"/>
  <c r="BE1" i="4"/>
  <c r="O1" i="4"/>
  <c r="N3" i="4"/>
  <c r="O5" i="4"/>
  <c r="BD5" i="4"/>
  <c r="BD10" i="4"/>
  <c r="BD11" i="4"/>
  <c r="O9" i="4"/>
  <c r="BD6" i="4"/>
  <c r="BD15" i="4"/>
  <c r="O10" i="4"/>
  <c r="O15" i="4"/>
  <c r="O19" i="4"/>
  <c r="O7" i="4"/>
  <c r="O16" i="4"/>
  <c r="O4" i="4"/>
  <c r="O11" i="4"/>
  <c r="BD20" i="4"/>
  <c r="O20" i="4"/>
  <c r="BD14" i="4"/>
  <c r="O14" i="4"/>
  <c r="BD16" i="4"/>
  <c r="BD8" i="4"/>
  <c r="O12" i="4"/>
  <c r="BD17" i="4"/>
  <c r="BD21" i="4"/>
  <c r="BD19" i="4"/>
  <c r="O13" i="4"/>
  <c r="BD7" i="4"/>
  <c r="BD4" i="4"/>
  <c r="BD12" i="4"/>
  <c r="BD13" i="4"/>
  <c r="O21" i="4"/>
  <c r="O18" i="4"/>
  <c r="BD18" i="4"/>
  <c r="O17" i="4"/>
  <c r="O8" i="4"/>
  <c r="BD9" i="4"/>
  <c r="O6" i="4"/>
  <c r="H24" i="5" l="1"/>
  <c r="G23" i="5"/>
  <c r="I23" i="5"/>
  <c r="J23" i="5" s="1"/>
  <c r="K23" i="5" s="1"/>
  <c r="BF1" i="4"/>
  <c r="BE3" i="4"/>
  <c r="P21" i="4"/>
  <c r="P20" i="4"/>
  <c r="P7" i="4"/>
  <c r="P10" i="4"/>
  <c r="P13" i="4"/>
  <c r="P16" i="4"/>
  <c r="P11" i="4"/>
  <c r="P6" i="4"/>
  <c r="P9" i="4"/>
  <c r="P12" i="4"/>
  <c r="P15" i="4"/>
  <c r="P18" i="4"/>
  <c r="P14" i="4"/>
  <c r="P5" i="4"/>
  <c r="P8" i="4"/>
  <c r="P19" i="4"/>
  <c r="P4" i="4"/>
  <c r="P17" i="4"/>
  <c r="P1" i="4"/>
  <c r="O3" i="4"/>
  <c r="BE14" i="4"/>
  <c r="BE19" i="4"/>
  <c r="BE11" i="4"/>
  <c r="BE6" i="4"/>
  <c r="BE21" i="4"/>
  <c r="BE17" i="4"/>
  <c r="BE10" i="4"/>
  <c r="BE13" i="4"/>
  <c r="BE12" i="4"/>
  <c r="BE18" i="4"/>
  <c r="BE9" i="4"/>
  <c r="BE15" i="4"/>
  <c r="BE4" i="4"/>
  <c r="BE8" i="4"/>
  <c r="BE20" i="4"/>
  <c r="BE7" i="4"/>
  <c r="BE5" i="4"/>
  <c r="BE16" i="4"/>
  <c r="I24" i="5" l="1"/>
  <c r="J24" i="5" s="1"/>
  <c r="K24" i="5" s="1"/>
  <c r="H25" i="5"/>
  <c r="G24" i="5"/>
  <c r="BF6" i="4"/>
  <c r="BF5" i="4"/>
  <c r="BF20" i="4"/>
  <c r="BF14" i="4"/>
  <c r="BF13" i="4"/>
  <c r="BF7" i="4"/>
  <c r="BF18" i="4"/>
  <c r="BF10" i="4"/>
  <c r="BF17" i="4"/>
  <c r="BF16" i="4"/>
  <c r="BF9" i="4"/>
  <c r="BF8" i="4"/>
  <c r="BF15" i="4"/>
  <c r="BF21" i="4"/>
  <c r="BF19" i="4"/>
  <c r="BF12" i="4"/>
  <c r="BF11" i="4"/>
  <c r="BF4" i="4"/>
  <c r="BG1" i="4"/>
  <c r="BF3" i="4"/>
  <c r="Q1" i="4"/>
  <c r="P3" i="4"/>
  <c r="Q15" i="4"/>
  <c r="Q4" i="4"/>
  <c r="Q16" i="4"/>
  <c r="Q10" i="4"/>
  <c r="Q11" i="4"/>
  <c r="Q19" i="4"/>
  <c r="Q7" i="4"/>
  <c r="Q13" i="4"/>
  <c r="Q14" i="4"/>
  <c r="Q5" i="4"/>
  <c r="Q21" i="4"/>
  <c r="Q8" i="4"/>
  <c r="Q17" i="4"/>
  <c r="Q18" i="4"/>
  <c r="Q9" i="4"/>
  <c r="Q12" i="4"/>
  <c r="Q20" i="4"/>
  <c r="Q6" i="4"/>
  <c r="G25" i="5" l="1"/>
  <c r="H26" i="5"/>
  <c r="I25" i="5"/>
  <c r="J25" i="5" s="1"/>
  <c r="K25" i="5" s="1"/>
  <c r="BG3" i="4"/>
  <c r="BH1" i="4"/>
  <c r="R1" i="4"/>
  <c r="Q3" i="4"/>
  <c r="R15" i="4"/>
  <c r="BG15" i="4"/>
  <c r="BG13" i="4"/>
  <c r="BG11" i="4"/>
  <c r="R4" i="4"/>
  <c r="BG14" i="4"/>
  <c r="BG10" i="4"/>
  <c r="R20" i="4"/>
  <c r="R16" i="4"/>
  <c r="R19" i="4"/>
  <c r="BG4" i="4"/>
  <c r="R12" i="4"/>
  <c r="BG5" i="4"/>
  <c r="BG6" i="4"/>
  <c r="R9" i="4"/>
  <c r="R21" i="4"/>
  <c r="BG21" i="4"/>
  <c r="BG20" i="4"/>
  <c r="R17" i="4"/>
  <c r="BG9" i="4"/>
  <c r="BG18" i="4"/>
  <c r="BG19" i="4"/>
  <c r="R7" i="4"/>
  <c r="BG17" i="4"/>
  <c r="BG8" i="4"/>
  <c r="R8" i="4"/>
  <c r="R14" i="4"/>
  <c r="BG16" i="4"/>
  <c r="R18" i="4"/>
  <c r="R10" i="4"/>
  <c r="BG7" i="4"/>
  <c r="R5" i="4"/>
  <c r="BG12" i="4"/>
  <c r="R6" i="4"/>
  <c r="R13" i="4"/>
  <c r="R11" i="4"/>
  <c r="H27" i="5" l="1"/>
  <c r="G26" i="5"/>
  <c r="I26" i="5"/>
  <c r="J26" i="5" s="1"/>
  <c r="K26" i="5" s="1"/>
  <c r="BH3" i="4"/>
  <c r="BI1" i="4"/>
  <c r="S18" i="4"/>
  <c r="S9" i="4"/>
  <c r="S19" i="4"/>
  <c r="S8" i="4"/>
  <c r="S7" i="4"/>
  <c r="S14" i="4"/>
  <c r="S13" i="4"/>
  <c r="S20" i="4"/>
  <c r="S4" i="4"/>
  <c r="S17" i="4"/>
  <c r="S21" i="4"/>
  <c r="S11" i="4"/>
  <c r="S6" i="4"/>
  <c r="S15" i="4"/>
  <c r="S16" i="4"/>
  <c r="S10" i="4"/>
  <c r="S12" i="4"/>
  <c r="S5" i="4"/>
  <c r="S1" i="4"/>
  <c r="R3" i="4"/>
  <c r="BH21" i="4"/>
  <c r="BH14" i="4"/>
  <c r="BH7" i="4"/>
  <c r="BH10" i="4"/>
  <c r="BH9" i="4"/>
  <c r="BH4" i="4"/>
  <c r="BH11" i="4"/>
  <c r="BH8" i="4"/>
  <c r="BH5" i="4"/>
  <c r="BH13" i="4"/>
  <c r="BH18" i="4"/>
  <c r="BH16" i="4"/>
  <c r="BH19" i="4"/>
  <c r="BH17" i="4"/>
  <c r="BH6" i="4"/>
  <c r="BH12" i="4"/>
  <c r="BH20" i="4"/>
  <c r="BH15" i="4"/>
  <c r="I27" i="5" l="1"/>
  <c r="J27" i="5" s="1"/>
  <c r="K27" i="5" s="1"/>
  <c r="G27" i="5"/>
  <c r="BI10" i="4"/>
  <c r="BI11" i="4"/>
  <c r="BI4" i="4"/>
  <c r="BI21" i="4"/>
  <c r="BI15" i="4"/>
  <c r="BI20" i="4"/>
  <c r="BI18" i="4"/>
  <c r="BI8" i="4"/>
  <c r="BI12" i="4"/>
  <c r="BI5" i="4"/>
  <c r="BI16" i="4"/>
  <c r="BI9" i="4"/>
  <c r="BI19" i="4"/>
  <c r="BI17" i="4"/>
  <c r="BI14" i="4"/>
  <c r="BI13" i="4"/>
  <c r="BI7" i="4"/>
  <c r="BI6" i="4"/>
  <c r="BJ1" i="4"/>
  <c r="BI3" i="4"/>
  <c r="T1" i="4"/>
  <c r="S3" i="4"/>
  <c r="T16" i="4"/>
  <c r="T20" i="4"/>
  <c r="T4" i="4"/>
  <c r="T5" i="4"/>
  <c r="T11" i="4"/>
  <c r="T18" i="4"/>
  <c r="T8" i="4"/>
  <c r="T7" i="4"/>
  <c r="T13" i="4"/>
  <c r="T21" i="4"/>
  <c r="T14" i="4"/>
  <c r="T6" i="4"/>
  <c r="T10" i="4"/>
  <c r="T9" i="4"/>
  <c r="T19" i="4"/>
  <c r="T12" i="4"/>
  <c r="T17" i="4"/>
  <c r="T15" i="4"/>
  <c r="BK1" i="4" l="1"/>
  <c r="BJ3" i="4"/>
  <c r="U1" i="4"/>
  <c r="T3" i="4"/>
  <c r="U8" i="4"/>
  <c r="BJ21" i="4"/>
  <c r="BJ4" i="4"/>
  <c r="BJ19" i="4"/>
  <c r="U20" i="4"/>
  <c r="BJ20" i="4"/>
  <c r="U7" i="4"/>
  <c r="BJ10" i="4"/>
  <c r="U11" i="4"/>
  <c r="BJ9" i="4"/>
  <c r="U6" i="4"/>
  <c r="BJ8" i="4"/>
  <c r="U9" i="4"/>
  <c r="BJ13" i="4"/>
  <c r="U13" i="4"/>
  <c r="BJ5" i="4"/>
  <c r="BJ6" i="4"/>
  <c r="BJ15" i="4"/>
  <c r="BJ11" i="4"/>
  <c r="U15" i="4"/>
  <c r="BJ7" i="4"/>
  <c r="BJ14" i="4"/>
  <c r="U17" i="4"/>
  <c r="U10" i="4"/>
  <c r="U18" i="4"/>
  <c r="U14" i="4"/>
  <c r="BJ18" i="4"/>
  <c r="BJ12" i="4"/>
  <c r="U19" i="4"/>
  <c r="U5" i="4"/>
  <c r="U16" i="4"/>
  <c r="BJ17" i="4"/>
  <c r="U4" i="4"/>
  <c r="BJ16" i="4"/>
  <c r="U12" i="4"/>
  <c r="U21" i="4"/>
  <c r="BK3" i="4" l="1"/>
  <c r="BL1" i="4"/>
  <c r="V10" i="4"/>
  <c r="V13" i="4"/>
  <c r="V16" i="4"/>
  <c r="V21" i="4"/>
  <c r="V20" i="4"/>
  <c r="V19" i="4"/>
  <c r="V6" i="4"/>
  <c r="V9" i="4"/>
  <c r="V12" i="4"/>
  <c r="V15" i="4"/>
  <c r="V18" i="4"/>
  <c r="V14" i="4"/>
  <c r="V5" i="4"/>
  <c r="V8" i="4"/>
  <c r="V11" i="4"/>
  <c r="V7" i="4"/>
  <c r="V17" i="4"/>
  <c r="V4" i="4"/>
  <c r="V1" i="4"/>
  <c r="U3" i="4"/>
  <c r="BK4" i="4"/>
  <c r="BK15" i="4"/>
  <c r="BK6" i="4"/>
  <c r="BK18" i="4"/>
  <c r="BK12" i="4"/>
  <c r="BK9" i="4"/>
  <c r="BK19" i="4"/>
  <c r="BK8" i="4"/>
  <c r="BK5" i="4"/>
  <c r="BK16" i="4"/>
  <c r="BK14" i="4"/>
  <c r="BK7" i="4"/>
  <c r="BK17" i="4"/>
  <c r="BK11" i="4"/>
  <c r="BK13" i="4"/>
  <c r="BK10" i="4"/>
  <c r="BK20" i="4"/>
  <c r="BK21" i="4"/>
  <c r="BL12" i="4" l="1"/>
  <c r="BL8" i="4"/>
  <c r="BL13" i="4"/>
  <c r="BL4" i="4"/>
  <c r="BL18" i="4"/>
  <c r="BL6" i="4"/>
  <c r="BL19" i="4"/>
  <c r="BL20" i="4"/>
  <c r="BL16" i="4"/>
  <c r="BL15" i="4"/>
  <c r="BL7" i="4"/>
  <c r="BL9" i="4"/>
  <c r="BL10" i="4"/>
  <c r="BL21" i="4"/>
  <c r="BL17" i="4"/>
  <c r="BL14" i="4"/>
  <c r="BL11" i="4"/>
  <c r="BL5" i="4"/>
  <c r="BL3" i="4"/>
  <c r="BM1" i="4"/>
  <c r="W1" i="4"/>
  <c r="V3" i="4"/>
  <c r="W9" i="4"/>
  <c r="W7" i="4"/>
  <c r="W17" i="4"/>
  <c r="W14" i="4"/>
  <c r="W16" i="4"/>
  <c r="W18" i="4"/>
  <c r="W6" i="4"/>
  <c r="W12" i="4"/>
  <c r="W15" i="4"/>
  <c r="W8" i="4"/>
  <c r="W19" i="4"/>
  <c r="W21" i="4"/>
  <c r="W11" i="4"/>
  <c r="W5" i="4"/>
  <c r="W4" i="4"/>
  <c r="W10" i="4"/>
  <c r="W13" i="4"/>
  <c r="W20" i="4"/>
  <c r="BN1" i="4" l="1"/>
  <c r="BM3" i="4"/>
  <c r="X1" i="4"/>
  <c r="W3" i="4"/>
  <c r="X19" i="4"/>
  <c r="BM10" i="4"/>
  <c r="BM11" i="4"/>
  <c r="BM9" i="4"/>
  <c r="X13" i="4"/>
  <c r="BM6" i="4"/>
  <c r="BM4" i="4"/>
  <c r="X10" i="4"/>
  <c r="BM14" i="4"/>
  <c r="BM18" i="4"/>
  <c r="X21" i="4"/>
  <c r="X11" i="4"/>
  <c r="BM7" i="4"/>
  <c r="BM12" i="4"/>
  <c r="BM19" i="4"/>
  <c r="X20" i="4"/>
  <c r="BM5" i="4"/>
  <c r="X14" i="4"/>
  <c r="BM20" i="4"/>
  <c r="X18" i="4"/>
  <c r="BM13" i="4"/>
  <c r="BM21" i="4"/>
  <c r="X17" i="4"/>
  <c r="BM8" i="4"/>
  <c r="BM15" i="4"/>
  <c r="X9" i="4"/>
  <c r="X8" i="4"/>
  <c r="BM17" i="4"/>
  <c r="X7" i="4"/>
  <c r="BM16" i="4"/>
  <c r="X4" i="4"/>
  <c r="X15" i="4"/>
  <c r="X16" i="4"/>
  <c r="X5" i="4"/>
  <c r="X12" i="4"/>
  <c r="X6" i="4"/>
  <c r="BO1" i="4" l="1"/>
  <c r="BN3" i="4"/>
  <c r="Y5" i="4"/>
  <c r="Y16" i="4"/>
  <c r="Y11" i="4"/>
  <c r="Y9" i="4"/>
  <c r="Y17" i="4"/>
  <c r="Y18" i="4"/>
  <c r="Y7" i="4"/>
  <c r="Y4" i="4"/>
  <c r="Y10" i="4"/>
  <c r="Y13" i="4"/>
  <c r="Y20" i="4"/>
  <c r="Y8" i="4"/>
  <c r="Y6" i="4"/>
  <c r="Y12" i="4"/>
  <c r="Y19" i="4"/>
  <c r="Y14" i="4"/>
  <c r="Y21" i="4"/>
  <c r="Y15" i="4"/>
  <c r="Y1" i="4"/>
  <c r="X3" i="4"/>
  <c r="BN11" i="4"/>
  <c r="BN10" i="4"/>
  <c r="BN9" i="4"/>
  <c r="BN21" i="4"/>
  <c r="BN14" i="4"/>
  <c r="BN4" i="4"/>
  <c r="BN5" i="4"/>
  <c r="BN6" i="4"/>
  <c r="BN20" i="4"/>
  <c r="BN18" i="4"/>
  <c r="BN7" i="4"/>
  <c r="BN13" i="4"/>
  <c r="BN8" i="4"/>
  <c r="BN16" i="4"/>
  <c r="BN17" i="4"/>
  <c r="BN15" i="4"/>
  <c r="BN19" i="4"/>
  <c r="BN12" i="4"/>
  <c r="BO15" i="4" l="1"/>
  <c r="BO11" i="4"/>
  <c r="BO10" i="4"/>
  <c r="BO13" i="4"/>
  <c r="BO7" i="4"/>
  <c r="BO19" i="4"/>
  <c r="BO16" i="4"/>
  <c r="BO5" i="4"/>
  <c r="BO12" i="4"/>
  <c r="BO18" i="4"/>
  <c r="BO20" i="4"/>
  <c r="BO6" i="4"/>
  <c r="BO9" i="4"/>
  <c r="BO8" i="4"/>
  <c r="BO14" i="4"/>
  <c r="BO21" i="4"/>
  <c r="BO17" i="4"/>
  <c r="BO4" i="4"/>
  <c r="BO3" i="4"/>
  <c r="BP1" i="4"/>
  <c r="Z1" i="4"/>
  <c r="Y3" i="4"/>
  <c r="Z18" i="4"/>
  <c r="Z11" i="4"/>
  <c r="Z17" i="4"/>
  <c r="Z21" i="4"/>
  <c r="Z6" i="4"/>
  <c r="Z14" i="4"/>
  <c r="Z9" i="4"/>
  <c r="Z5" i="4"/>
  <c r="Z15" i="4"/>
  <c r="Z20" i="4"/>
  <c r="Z8" i="4"/>
  <c r="Z12" i="4"/>
  <c r="Z16" i="4"/>
  <c r="Z7" i="4"/>
  <c r="Z19" i="4"/>
  <c r="Z10" i="4"/>
  <c r="Z13" i="4"/>
  <c r="BP3" i="4" l="1"/>
  <c r="BQ1" i="4"/>
  <c r="AA1" i="4"/>
  <c r="Z3" i="4"/>
  <c r="AA19" i="4"/>
  <c r="BP13" i="4"/>
  <c r="BP5" i="4"/>
  <c r="AA7" i="4"/>
  <c r="BP14" i="4"/>
  <c r="AA14" i="4"/>
  <c r="AA4" i="4"/>
  <c r="BP18" i="4"/>
  <c r="AA13" i="4"/>
  <c r="AA17" i="4"/>
  <c r="BP9" i="4"/>
  <c r="AA5" i="4"/>
  <c r="AA8" i="4"/>
  <c r="BP8" i="4"/>
  <c r="AA9" i="4"/>
  <c r="AA21" i="4"/>
  <c r="BP6" i="4"/>
  <c r="BP4" i="4"/>
  <c r="AA16" i="4"/>
  <c r="AA10" i="4"/>
  <c r="BP11" i="4"/>
  <c r="BP15" i="4"/>
  <c r="BP21" i="4"/>
  <c r="AA15" i="4"/>
  <c r="BP19" i="4"/>
  <c r="BP10" i="4"/>
  <c r="AA12" i="4"/>
  <c r="BP17" i="4"/>
  <c r="AA11" i="4"/>
  <c r="BP7" i="4"/>
  <c r="BP12" i="4"/>
  <c r="BP16" i="4"/>
  <c r="AA6" i="4"/>
  <c r="BP20" i="4"/>
  <c r="AA20" i="4"/>
  <c r="AA18" i="4"/>
  <c r="BR1" i="4" l="1"/>
  <c r="BQ3" i="4"/>
  <c r="AB13" i="4"/>
  <c r="AB16" i="4"/>
  <c r="AB6" i="4"/>
  <c r="AB17" i="4"/>
  <c r="AB9" i="4"/>
  <c r="AB12" i="4"/>
  <c r="AB15" i="4"/>
  <c r="AB19" i="4"/>
  <c r="AB5" i="4"/>
  <c r="AB21" i="4"/>
  <c r="AB8" i="4"/>
  <c r="AB11" i="4"/>
  <c r="AB14" i="4"/>
  <c r="AB4" i="4"/>
  <c r="AB7" i="4"/>
  <c r="AB10" i="4"/>
  <c r="AB18" i="4"/>
  <c r="AB20" i="4"/>
  <c r="AB1" i="4"/>
  <c r="AA3" i="4"/>
  <c r="BQ19" i="4"/>
  <c r="BQ5" i="4"/>
  <c r="BQ12" i="4"/>
  <c r="BQ18" i="4"/>
  <c r="BQ15" i="4"/>
  <c r="BQ10" i="4"/>
  <c r="BQ20" i="4"/>
  <c r="BQ7" i="4"/>
  <c r="BQ21" i="4"/>
  <c r="BQ13" i="4"/>
  <c r="BQ14" i="4"/>
  <c r="BQ16" i="4"/>
  <c r="BQ6" i="4"/>
  <c r="BQ8" i="4"/>
  <c r="BQ11" i="4"/>
  <c r="BQ9" i="4"/>
  <c r="BQ17" i="4"/>
  <c r="BQ4" i="4"/>
  <c r="BR14" i="4" l="1"/>
  <c r="BR5" i="4"/>
  <c r="BR17" i="4"/>
  <c r="BR15" i="4"/>
  <c r="BR11" i="4"/>
  <c r="BR7" i="4"/>
  <c r="BR12" i="4"/>
  <c r="BR19" i="4"/>
  <c r="BR8" i="4"/>
  <c r="BR20" i="4"/>
  <c r="BR6" i="4"/>
  <c r="BR21" i="4"/>
  <c r="BR9" i="4"/>
  <c r="BR18" i="4"/>
  <c r="BR13" i="4"/>
  <c r="BR16" i="4"/>
  <c r="BR10" i="4"/>
  <c r="BR4" i="4"/>
  <c r="BS1" i="4"/>
  <c r="BR3" i="4"/>
  <c r="AC1" i="4"/>
  <c r="AB3" i="4"/>
  <c r="AC19" i="4"/>
  <c r="AC6" i="4"/>
  <c r="AC16" i="4"/>
  <c r="AC15" i="4"/>
  <c r="AC7" i="4"/>
  <c r="AC14" i="4"/>
  <c r="AC18" i="4"/>
  <c r="AC21" i="4"/>
  <c r="AC4" i="4"/>
  <c r="AC12" i="4"/>
  <c r="AC10" i="4"/>
  <c r="AC20" i="4"/>
  <c r="AC9" i="4"/>
  <c r="AC8" i="4"/>
  <c r="AC17" i="4"/>
  <c r="AC5" i="4"/>
  <c r="AC11" i="4"/>
  <c r="AC13" i="4"/>
  <c r="BS3" i="4" l="1"/>
  <c r="BT1" i="4"/>
  <c r="AD1" i="4"/>
  <c r="AC3" i="4"/>
  <c r="AD19" i="4"/>
  <c r="AD14" i="4"/>
  <c r="BS13" i="4"/>
  <c r="BS11" i="4"/>
  <c r="AD4" i="4"/>
  <c r="BS14" i="4"/>
  <c r="BS18" i="4"/>
  <c r="AD13" i="4"/>
  <c r="BS7" i="4"/>
  <c r="AD6" i="4"/>
  <c r="BS15" i="4"/>
  <c r="BS5" i="4"/>
  <c r="BS16" i="4"/>
  <c r="AD17" i="4"/>
  <c r="BS10" i="4"/>
  <c r="BS21" i="4"/>
  <c r="AD20" i="4"/>
  <c r="AD18" i="4"/>
  <c r="BS20" i="4"/>
  <c r="AD21" i="4"/>
  <c r="BS8" i="4"/>
  <c r="BS17" i="4"/>
  <c r="AD15" i="4"/>
  <c r="AD8" i="4"/>
  <c r="BS4" i="4"/>
  <c r="AD16" i="4"/>
  <c r="BS9" i="4"/>
  <c r="AD7" i="4"/>
  <c r="AD9" i="4"/>
  <c r="BS12" i="4"/>
  <c r="AD12" i="4"/>
  <c r="AD5" i="4"/>
  <c r="BS19" i="4"/>
  <c r="AD10" i="4"/>
  <c r="AD11" i="4"/>
  <c r="BS6" i="4"/>
  <c r="BT3" i="4" l="1"/>
  <c r="BU1" i="4"/>
  <c r="AE8" i="4"/>
  <c r="AE14" i="4"/>
  <c r="AE7" i="4"/>
  <c r="AE20" i="4"/>
  <c r="AE17" i="4"/>
  <c r="AE9" i="4"/>
  <c r="AE12" i="4"/>
  <c r="AE13" i="4"/>
  <c r="AE4" i="4"/>
  <c r="AE21" i="4"/>
  <c r="AE10" i="4"/>
  <c r="AE11" i="4"/>
  <c r="AE5" i="4"/>
  <c r="AE6" i="4"/>
  <c r="AE18" i="4"/>
  <c r="AE16" i="4"/>
  <c r="AE15" i="4"/>
  <c r="AE19" i="4"/>
  <c r="AE1" i="4"/>
  <c r="AD3" i="4"/>
  <c r="BT5" i="4"/>
  <c r="BT10" i="4"/>
  <c r="BT4" i="4"/>
  <c r="BT9" i="4"/>
  <c r="BT12" i="4"/>
  <c r="BT14" i="4"/>
  <c r="BT15" i="4"/>
  <c r="BT21" i="4"/>
  <c r="BT8" i="4"/>
  <c r="BT11" i="4"/>
  <c r="BT7" i="4"/>
  <c r="BT18" i="4"/>
  <c r="BT13" i="4"/>
  <c r="BT19" i="4"/>
  <c r="BT6" i="4"/>
  <c r="BT17" i="4"/>
  <c r="BT16" i="4"/>
  <c r="BT20" i="4"/>
  <c r="BU21" i="4" l="1"/>
  <c r="BU7" i="4"/>
  <c r="BU11" i="4"/>
  <c r="BU12" i="4"/>
  <c r="BU9" i="4"/>
  <c r="BU4" i="4"/>
  <c r="BU16" i="4"/>
  <c r="BU5" i="4"/>
  <c r="BU20" i="4"/>
  <c r="BU14" i="4"/>
  <c r="BU13" i="4"/>
  <c r="BU8" i="4"/>
  <c r="BU6" i="4"/>
  <c r="BU17" i="4"/>
  <c r="BU19" i="4"/>
  <c r="BU18" i="4"/>
  <c r="BU15" i="4"/>
  <c r="BU10" i="4"/>
  <c r="BV1" i="4"/>
  <c r="BU3" i="4"/>
  <c r="AF1" i="4"/>
  <c r="AE3" i="4"/>
  <c r="AF5" i="4"/>
  <c r="AF10" i="4"/>
  <c r="AF20" i="4"/>
  <c r="AF16" i="4"/>
  <c r="AF15" i="4"/>
  <c r="AF11" i="4"/>
  <c r="AF13" i="4"/>
  <c r="AF12" i="4"/>
  <c r="AF19" i="4"/>
  <c r="AF14" i="4"/>
  <c r="AF4" i="4"/>
  <c r="AF9" i="4"/>
  <c r="AF8" i="4"/>
  <c r="AF21" i="4"/>
  <c r="AF18" i="4"/>
  <c r="AF17" i="4"/>
  <c r="AF6" i="4"/>
  <c r="AF7" i="4"/>
  <c r="BW1" i="4" l="1"/>
  <c r="BV3" i="4"/>
  <c r="AG1" i="4"/>
  <c r="AF3" i="4"/>
  <c r="AG11" i="4"/>
  <c r="BV18" i="4"/>
  <c r="BV7" i="4"/>
  <c r="AG13" i="4"/>
  <c r="AG16" i="4"/>
  <c r="BV4" i="4"/>
  <c r="AG21" i="4"/>
  <c r="BV8" i="4"/>
  <c r="BV9" i="4"/>
  <c r="AG15" i="4"/>
  <c r="BV6" i="4"/>
  <c r="AG5" i="4"/>
  <c r="AG7" i="4"/>
  <c r="BV20" i="4"/>
  <c r="AG8" i="4"/>
  <c r="AG17" i="4"/>
  <c r="BV19" i="4"/>
  <c r="BV11" i="4"/>
  <c r="AG19" i="4"/>
  <c r="AG6" i="4"/>
  <c r="BV15" i="4"/>
  <c r="AG9" i="4"/>
  <c r="AG18" i="4"/>
  <c r="BV5" i="4"/>
  <c r="BV10" i="4"/>
  <c r="AG20" i="4"/>
  <c r="BV14" i="4"/>
  <c r="AG10" i="4"/>
  <c r="BV17" i="4"/>
  <c r="BV16" i="4"/>
  <c r="BV13" i="4"/>
  <c r="AG12" i="4"/>
  <c r="BV12" i="4"/>
  <c r="BV21" i="4"/>
  <c r="AG4" i="4"/>
  <c r="AG14" i="4"/>
  <c r="BW3" i="4" l="1"/>
  <c r="BX1" i="4"/>
  <c r="AH16" i="4"/>
  <c r="AH6" i="4"/>
  <c r="AH9" i="4"/>
  <c r="AH4" i="4"/>
  <c r="AH12" i="4"/>
  <c r="AH15" i="4"/>
  <c r="AH5" i="4"/>
  <c r="AH20" i="4"/>
  <c r="AH18" i="4"/>
  <c r="AH11" i="4"/>
  <c r="AH14" i="4"/>
  <c r="AH17" i="4"/>
  <c r="AH7" i="4"/>
  <c r="AH10" i="4"/>
  <c r="AH8" i="4"/>
  <c r="AH21" i="4"/>
  <c r="AH13" i="4"/>
  <c r="AH19" i="4"/>
  <c r="AH1" i="4"/>
  <c r="AH3" i="4" s="1"/>
  <c r="AG3" i="4"/>
  <c r="BW16" i="4"/>
  <c r="BW17" i="4"/>
  <c r="BW15" i="4"/>
  <c r="BW10" i="4"/>
  <c r="BW18" i="4"/>
  <c r="BW6" i="4"/>
  <c r="BW5" i="4"/>
  <c r="BW4" i="4"/>
  <c r="BW12" i="4"/>
  <c r="BW9" i="4"/>
  <c r="BW7" i="4"/>
  <c r="BW20" i="4"/>
  <c r="BW11" i="4"/>
  <c r="BW21" i="4"/>
  <c r="BW8" i="4"/>
  <c r="BW13" i="4"/>
  <c r="BW19" i="4"/>
  <c r="BW14" i="4"/>
  <c r="BX21" i="4" l="1"/>
  <c r="BX9" i="4"/>
  <c r="BX14" i="4"/>
  <c r="BX8" i="4"/>
  <c r="BX12" i="4"/>
  <c r="BX20" i="4"/>
  <c r="BX17" i="4"/>
  <c r="BX7" i="4"/>
  <c r="BX10" i="4"/>
  <c r="BX4" i="4"/>
  <c r="BX15" i="4"/>
  <c r="BX6" i="4"/>
  <c r="BX19" i="4"/>
  <c r="BX18" i="4"/>
  <c r="BX13" i="4"/>
  <c r="BX16" i="4"/>
  <c r="BX11" i="4"/>
  <c r="BX5" i="4"/>
  <c r="BX3" i="4"/>
  <c r="BY1" i="4"/>
  <c r="BZ1" i="4" l="1"/>
  <c r="BY3" i="4"/>
  <c r="BY15" i="4"/>
  <c r="BY19" i="4"/>
  <c r="BY16" i="4"/>
  <c r="BY10" i="4"/>
  <c r="BY9" i="4"/>
  <c r="BY13" i="4"/>
  <c r="BY11" i="4"/>
  <c r="BY14" i="4"/>
  <c r="BY6" i="4"/>
  <c r="BY8" i="4"/>
  <c r="BY12" i="4"/>
  <c r="BY17" i="4"/>
  <c r="BY21" i="4"/>
  <c r="BY7" i="4"/>
  <c r="BY20" i="4"/>
  <c r="BY18" i="4"/>
  <c r="BY4" i="4"/>
  <c r="BY5" i="4"/>
  <c r="CA1" i="4" l="1"/>
  <c r="BZ3" i="4"/>
  <c r="BZ8" i="4"/>
  <c r="BZ10" i="4"/>
  <c r="BZ11" i="4"/>
  <c r="BZ4" i="4"/>
  <c r="BZ19" i="4"/>
  <c r="BZ15" i="4"/>
  <c r="BZ14" i="4"/>
  <c r="BZ20" i="4"/>
  <c r="BZ7" i="4"/>
  <c r="BZ12" i="4"/>
  <c r="BZ5" i="4"/>
  <c r="BZ21" i="4"/>
  <c r="BZ13" i="4"/>
  <c r="BZ18" i="4"/>
  <c r="BZ16" i="4"/>
  <c r="BZ6" i="4"/>
  <c r="BZ9" i="4"/>
  <c r="BZ17" i="4"/>
  <c r="CA17" i="4" l="1"/>
  <c r="CA7" i="4"/>
  <c r="CA18" i="4"/>
  <c r="CA19" i="4"/>
  <c r="CA15" i="4"/>
  <c r="CA14" i="4"/>
  <c r="CA11" i="4"/>
  <c r="CA8" i="4"/>
  <c r="CA21" i="4"/>
  <c r="CA9" i="4"/>
  <c r="CA5" i="4"/>
  <c r="CA12" i="4"/>
  <c r="CA6" i="4"/>
  <c r="CA20" i="4"/>
  <c r="CA16" i="4"/>
  <c r="CA13" i="4"/>
  <c r="CA10" i="4"/>
  <c r="CA4" i="4"/>
  <c r="CA3" i="4"/>
  <c r="CB1" i="4"/>
  <c r="CB3" i="4" l="1"/>
  <c r="CC1" i="4"/>
  <c r="CB7" i="4"/>
  <c r="CB12" i="4"/>
  <c r="CB16" i="4"/>
  <c r="CB8" i="4"/>
  <c r="CB4" i="4"/>
  <c r="CB17" i="4"/>
  <c r="CB21" i="4"/>
  <c r="CB6" i="4"/>
  <c r="CB19" i="4"/>
  <c r="CB10" i="4"/>
  <c r="CB18" i="4"/>
  <c r="CB5" i="4"/>
  <c r="CB14" i="4"/>
  <c r="CB9" i="4"/>
  <c r="CB11" i="4"/>
  <c r="CB15" i="4"/>
  <c r="CB13" i="4"/>
  <c r="CB20" i="4"/>
  <c r="CD1" i="4" l="1"/>
  <c r="CC3" i="4"/>
  <c r="CC8" i="4"/>
  <c r="CC6" i="4"/>
  <c r="CC12" i="4"/>
  <c r="CC5" i="4"/>
  <c r="CC7" i="4"/>
  <c r="CC13" i="4"/>
  <c r="CC20" i="4"/>
  <c r="CC17" i="4"/>
  <c r="CC9" i="4"/>
  <c r="CC19" i="4"/>
  <c r="CC21" i="4"/>
  <c r="CC18" i="4"/>
  <c r="CC16" i="4"/>
  <c r="CC15" i="4"/>
  <c r="CC14" i="4"/>
  <c r="CC4" i="4"/>
  <c r="CC10" i="4"/>
  <c r="CC11" i="4"/>
  <c r="CD21" i="4" l="1"/>
  <c r="CD9" i="4"/>
  <c r="CD12" i="4"/>
  <c r="CD7" i="4"/>
  <c r="CD13" i="4"/>
  <c r="CD20" i="4"/>
  <c r="CD15" i="4"/>
  <c r="CD8" i="4"/>
  <c r="CD18" i="4"/>
  <c r="CD19" i="4"/>
  <c r="CD11" i="4"/>
  <c r="CD10" i="4"/>
  <c r="CD4" i="4"/>
  <c r="CD17" i="4"/>
  <c r="CD14" i="4"/>
  <c r="CD16" i="4"/>
  <c r="CD6" i="4"/>
  <c r="CD5" i="4"/>
  <c r="CE1" i="4"/>
  <c r="CD3" i="4"/>
  <c r="CE3" i="4" l="1"/>
  <c r="CF1" i="4"/>
  <c r="CE20" i="4"/>
  <c r="CE4" i="4"/>
  <c r="CE19" i="4"/>
  <c r="CE10" i="4"/>
  <c r="CE18" i="4"/>
  <c r="CE13" i="4"/>
  <c r="CE14" i="4"/>
  <c r="CE11" i="4"/>
  <c r="CE15" i="4"/>
  <c r="CE17" i="4"/>
  <c r="CE5" i="4"/>
  <c r="CE9" i="4"/>
  <c r="CE16" i="4"/>
  <c r="CE7" i="4"/>
  <c r="CE8" i="4"/>
  <c r="CE21" i="4"/>
  <c r="CE12" i="4"/>
  <c r="CE6" i="4"/>
  <c r="CF3" i="4" l="1"/>
  <c r="CG1" i="4"/>
  <c r="CF14" i="4"/>
  <c r="CF17" i="4"/>
  <c r="CF20" i="4"/>
  <c r="CF6" i="4"/>
  <c r="CF21" i="4"/>
  <c r="CF15" i="4"/>
  <c r="CF4" i="4"/>
  <c r="CF11" i="4"/>
  <c r="CF10" i="4"/>
  <c r="CF12" i="4"/>
  <c r="CF13" i="4"/>
  <c r="CF9" i="4"/>
  <c r="CF8" i="4"/>
  <c r="CF5" i="4"/>
  <c r="CF18" i="4"/>
  <c r="CF7" i="4"/>
  <c r="CF16" i="4"/>
  <c r="CF19" i="4"/>
  <c r="CG17" i="4" l="1"/>
  <c r="CG16" i="4"/>
  <c r="CG20" i="4"/>
  <c r="CG13" i="4"/>
  <c r="CG11" i="4"/>
  <c r="CG7" i="4"/>
  <c r="CG19" i="4"/>
  <c r="CG14" i="4"/>
  <c r="CG12" i="4"/>
  <c r="CG9" i="4"/>
  <c r="CG4" i="4"/>
  <c r="CG8" i="4"/>
  <c r="CG10" i="4"/>
  <c r="CG6" i="4"/>
  <c r="CG21" i="4"/>
  <c r="CG18" i="4"/>
  <c r="CG15" i="4"/>
  <c r="CG5" i="4"/>
  <c r="CH1" i="4"/>
  <c r="CG3" i="4"/>
  <c r="CI1" i="4" l="1"/>
  <c r="CH3" i="4"/>
  <c r="CH5" i="4"/>
  <c r="CH9" i="4"/>
  <c r="CH6" i="4"/>
  <c r="CH8" i="4"/>
  <c r="CH10" i="4"/>
  <c r="CH12" i="4"/>
  <c r="CH21" i="4"/>
  <c r="CH14" i="4"/>
  <c r="CH20" i="4"/>
  <c r="CH11" i="4"/>
  <c r="CH7" i="4"/>
  <c r="CH17" i="4"/>
  <c r="CH16" i="4"/>
  <c r="CH15" i="4"/>
  <c r="CH4" i="4"/>
  <c r="CH18" i="4"/>
  <c r="CH13" i="4"/>
  <c r="CH19" i="4"/>
  <c r="CI3" i="4" l="1"/>
  <c r="CJ1" i="4"/>
  <c r="CI15" i="4"/>
  <c r="CI4" i="4"/>
  <c r="CI8" i="4"/>
  <c r="CI5" i="4"/>
  <c r="CI18" i="4"/>
  <c r="CI7" i="4"/>
  <c r="CI11" i="4"/>
  <c r="CI12" i="4"/>
  <c r="CI21" i="4"/>
  <c r="CI20" i="4"/>
  <c r="CI13" i="4"/>
  <c r="CI9" i="4"/>
  <c r="CI14" i="4"/>
  <c r="CI6" i="4"/>
  <c r="CI19" i="4"/>
  <c r="CI16" i="4"/>
  <c r="CI17" i="4"/>
  <c r="CI10" i="4"/>
  <c r="CJ20" i="4" l="1"/>
  <c r="CJ14" i="4"/>
  <c r="CJ9" i="4"/>
  <c r="CJ21" i="4"/>
  <c r="CJ12" i="4"/>
  <c r="CJ6" i="4"/>
  <c r="CJ8" i="4"/>
  <c r="CJ15" i="4"/>
  <c r="CJ19" i="4"/>
  <c r="CJ13" i="4"/>
  <c r="CJ10" i="4"/>
  <c r="CJ11" i="4"/>
  <c r="CJ4" i="4"/>
  <c r="CJ18" i="4"/>
  <c r="CJ17" i="4"/>
  <c r="CJ16" i="4"/>
  <c r="CJ7" i="4"/>
  <c r="CJ5" i="4"/>
  <c r="CJ3" i="4"/>
  <c r="CK1" i="4"/>
  <c r="CL1" i="4" l="1"/>
  <c r="CK3" i="4"/>
  <c r="CK17" i="4"/>
  <c r="CK12" i="4"/>
  <c r="CK18" i="4"/>
  <c r="CK6" i="4"/>
  <c r="CK7" i="4"/>
  <c r="CK16" i="4"/>
  <c r="CK20" i="4"/>
  <c r="CK8" i="4"/>
  <c r="CK9" i="4"/>
  <c r="CK19" i="4"/>
  <c r="CK15" i="4"/>
  <c r="CK4" i="4"/>
  <c r="CK14" i="4"/>
  <c r="CK13" i="4"/>
  <c r="CK5" i="4"/>
  <c r="CK10" i="4"/>
  <c r="CK11" i="4"/>
  <c r="CK21" i="4"/>
  <c r="CM1" i="4" l="1"/>
  <c r="CL3" i="4"/>
  <c r="CL8" i="4"/>
  <c r="CL19" i="4"/>
  <c r="CL9" i="4"/>
  <c r="CL11" i="4"/>
  <c r="CL10" i="4"/>
  <c r="CL7" i="4"/>
  <c r="CL20" i="4"/>
  <c r="CL4" i="4"/>
  <c r="CL18" i="4"/>
  <c r="CL5" i="4"/>
  <c r="CL13" i="4"/>
  <c r="CL21" i="4"/>
  <c r="CL12" i="4"/>
  <c r="CL6" i="4"/>
  <c r="CL17" i="4"/>
  <c r="CL15" i="4"/>
  <c r="CL14" i="4"/>
  <c r="CL16" i="4"/>
  <c r="CM17" i="4" l="1"/>
  <c r="CM13" i="4"/>
  <c r="CM7" i="4"/>
  <c r="CM5" i="4"/>
  <c r="CM18" i="4"/>
  <c r="CM14" i="4"/>
  <c r="CM9" i="4"/>
  <c r="CM8" i="4"/>
  <c r="CM20" i="4"/>
  <c r="CM19" i="4"/>
  <c r="CM16" i="4"/>
  <c r="CM6" i="4"/>
  <c r="CM10" i="4"/>
  <c r="CM21" i="4"/>
  <c r="CM12" i="4"/>
  <c r="CM15" i="4"/>
  <c r="CM11" i="4"/>
  <c r="CM4" i="4"/>
  <c r="CM3" i="4"/>
  <c r="CN1" i="4"/>
  <c r="CN3" i="4" l="1"/>
  <c r="CO1" i="4"/>
  <c r="CN5" i="4"/>
  <c r="CN12" i="4"/>
  <c r="CN6" i="4"/>
  <c r="CN11" i="4"/>
  <c r="CN17" i="4"/>
  <c r="CN16" i="4"/>
  <c r="CN9" i="4"/>
  <c r="CN15" i="4"/>
  <c r="CN13" i="4"/>
  <c r="CN19" i="4"/>
  <c r="CN4" i="4"/>
  <c r="CN21" i="4"/>
  <c r="CN10" i="4"/>
  <c r="CN14" i="4"/>
  <c r="CN7" i="4"/>
  <c r="CN8" i="4"/>
  <c r="CN18" i="4"/>
  <c r="CN20" i="4"/>
  <c r="CP1" i="4" l="1"/>
  <c r="CO3" i="4"/>
  <c r="CO7" i="4"/>
  <c r="CO12" i="4"/>
  <c r="CO17" i="4"/>
  <c r="CO20" i="4"/>
  <c r="CO4" i="4"/>
  <c r="CO19" i="4"/>
  <c r="CO13" i="4"/>
  <c r="CO14" i="4"/>
  <c r="CO8" i="4"/>
  <c r="CO5" i="4"/>
  <c r="CO11" i="4"/>
  <c r="CO6" i="4"/>
  <c r="CO9" i="4"/>
  <c r="CO21" i="4"/>
  <c r="CO18" i="4"/>
  <c r="CO16" i="4"/>
  <c r="CO15" i="4"/>
  <c r="CO10" i="4"/>
  <c r="CP19" i="4" l="1"/>
  <c r="CP12" i="4"/>
  <c r="CP6" i="4"/>
  <c r="CP5" i="4"/>
  <c r="CP20" i="4"/>
  <c r="CP15" i="4"/>
  <c r="CP9" i="4"/>
  <c r="CP7" i="4"/>
  <c r="CP11" i="4"/>
  <c r="CP21" i="4"/>
  <c r="CP17" i="4"/>
  <c r="CP13" i="4"/>
  <c r="CP8" i="4"/>
  <c r="CP18" i="4"/>
  <c r="CP14" i="4"/>
  <c r="CP16" i="4"/>
  <c r="CP10" i="4"/>
  <c r="CP4" i="4"/>
  <c r="CQ1" i="4"/>
  <c r="CP3" i="4"/>
  <c r="CQ3" i="4" l="1"/>
  <c r="CR1" i="4"/>
  <c r="CQ5" i="4"/>
  <c r="CQ21" i="4"/>
  <c r="CQ4" i="4"/>
  <c r="CQ10" i="4"/>
  <c r="CQ12" i="4"/>
  <c r="CQ11" i="4"/>
  <c r="CQ16" i="4"/>
  <c r="CQ17" i="4"/>
  <c r="CQ15" i="4"/>
  <c r="CQ9" i="4"/>
  <c r="CQ6" i="4"/>
  <c r="CQ14" i="4"/>
  <c r="CQ7" i="4"/>
  <c r="CQ18" i="4"/>
  <c r="CQ13" i="4"/>
  <c r="CQ19" i="4"/>
  <c r="CQ20" i="4"/>
  <c r="CQ8" i="4"/>
  <c r="CR3" i="4" l="1"/>
  <c r="CS1" i="4"/>
  <c r="CR16" i="4"/>
  <c r="CR9" i="4"/>
  <c r="CR21" i="4"/>
  <c r="CR20" i="4"/>
  <c r="CR4" i="4"/>
  <c r="CR7" i="4"/>
  <c r="CR19" i="4"/>
  <c r="CR12" i="4"/>
  <c r="CR8" i="4"/>
  <c r="CR6" i="4"/>
  <c r="CR11" i="4"/>
  <c r="CR18" i="4"/>
  <c r="CR13" i="4"/>
  <c r="CR10" i="4"/>
  <c r="CR5" i="4"/>
  <c r="CR17" i="4"/>
  <c r="CR15" i="4"/>
  <c r="CR14" i="4"/>
  <c r="CS17" i="4" l="1"/>
  <c r="CS10" i="4"/>
  <c r="CS14" i="4"/>
  <c r="CS16" i="4"/>
  <c r="CS9" i="4"/>
  <c r="CS21" i="4"/>
  <c r="CS18" i="4"/>
  <c r="CS15" i="4"/>
  <c r="CS12" i="4"/>
  <c r="CS5" i="4"/>
  <c r="CS19" i="4"/>
  <c r="CS7" i="4"/>
  <c r="CS4" i="4"/>
  <c r="CS20" i="4"/>
  <c r="CS13" i="4"/>
  <c r="CS11" i="4"/>
  <c r="CS8" i="4"/>
  <c r="CS6" i="4"/>
  <c r="CT1" i="4"/>
  <c r="CS3" i="4"/>
  <c r="CU1" i="4" l="1"/>
  <c r="CT3" i="4"/>
  <c r="CT21" i="4"/>
  <c r="CT20" i="4"/>
  <c r="CT17" i="4"/>
  <c r="CT11" i="4"/>
  <c r="CT7" i="4"/>
  <c r="CT9" i="4"/>
  <c r="CT8" i="4"/>
  <c r="CT16" i="4"/>
  <c r="CT18" i="4"/>
  <c r="CT13" i="4"/>
  <c r="CT15" i="4"/>
  <c r="CT19" i="4"/>
  <c r="CT10" i="4"/>
  <c r="CT5" i="4"/>
  <c r="CT4" i="4"/>
  <c r="CT14" i="4"/>
  <c r="CT6" i="4"/>
  <c r="CT12" i="4"/>
  <c r="CU3" i="4" l="1"/>
  <c r="CV1" i="4"/>
  <c r="CU4" i="4"/>
  <c r="CU15" i="4"/>
  <c r="CU9" i="4"/>
  <c r="CU7" i="4"/>
  <c r="CU14" i="4"/>
  <c r="CU11" i="4"/>
  <c r="CU17" i="4"/>
  <c r="CU20" i="4"/>
  <c r="CU8" i="4"/>
  <c r="CU16" i="4"/>
  <c r="CU12" i="4"/>
  <c r="CU21" i="4"/>
  <c r="CU13" i="4"/>
  <c r="CU19" i="4"/>
  <c r="CU18" i="4"/>
  <c r="CU5" i="4"/>
  <c r="CU10" i="4"/>
  <c r="CU6" i="4"/>
  <c r="CV20" i="4" l="1"/>
  <c r="CV7" i="4"/>
  <c r="CV21" i="4"/>
  <c r="CV4" i="4"/>
  <c r="CV14" i="4"/>
  <c r="CV6" i="4"/>
  <c r="CV17" i="4"/>
  <c r="CV10" i="4"/>
  <c r="CV19" i="4"/>
  <c r="CV18" i="4"/>
  <c r="CV13" i="4"/>
  <c r="CV11" i="4"/>
  <c r="CV8" i="4"/>
  <c r="CV16" i="4"/>
  <c r="CV15" i="4"/>
  <c r="CV12" i="4"/>
  <c r="CV9" i="4"/>
  <c r="CV5" i="4"/>
  <c r="CV3" i="4"/>
  <c r="CW1" i="4"/>
  <c r="CX1" i="4" l="1"/>
  <c r="CW3" i="4"/>
  <c r="CW17" i="4"/>
  <c r="CW7" i="4"/>
  <c r="CW4" i="4"/>
  <c r="CW18" i="4"/>
  <c r="CW15" i="4"/>
  <c r="CW19" i="4"/>
  <c r="CW13" i="4"/>
  <c r="CW16" i="4"/>
  <c r="CW12" i="4"/>
  <c r="CW8" i="4"/>
  <c r="CW11" i="4"/>
  <c r="CW20" i="4"/>
  <c r="CW9" i="4"/>
  <c r="CW14" i="4"/>
  <c r="CW6" i="4"/>
  <c r="CW10" i="4"/>
  <c r="CW5" i="4"/>
  <c r="CW21" i="4"/>
  <c r="CY1" i="4" l="1"/>
  <c r="CX3" i="4"/>
  <c r="CX20" i="4"/>
  <c r="CX9" i="4"/>
  <c r="CX21" i="4"/>
  <c r="CX4" i="4"/>
  <c r="CX8" i="4"/>
  <c r="CX16" i="4"/>
  <c r="CX12" i="4"/>
  <c r="CX11" i="4"/>
  <c r="CX14" i="4"/>
  <c r="CX7" i="4"/>
  <c r="CX13" i="4"/>
  <c r="CX10" i="4"/>
  <c r="CX17" i="4"/>
  <c r="CX19" i="4"/>
  <c r="CX15" i="4"/>
  <c r="CX18" i="4"/>
  <c r="CX6" i="4"/>
  <c r="CX5" i="4"/>
  <c r="CY19" i="4" l="1"/>
  <c r="CY17" i="4"/>
  <c r="CY21" i="4"/>
  <c r="CY11" i="4"/>
  <c r="CY12" i="4"/>
  <c r="CY7" i="4"/>
  <c r="CY5" i="4"/>
  <c r="CY20" i="4"/>
  <c r="CY9" i="4"/>
  <c r="CY13" i="4"/>
  <c r="CY8" i="4"/>
  <c r="CY16" i="4"/>
  <c r="CY10" i="4"/>
  <c r="CY18" i="4"/>
  <c r="CY14" i="4"/>
  <c r="CY15" i="4"/>
  <c r="CY6" i="4"/>
  <c r="CY4" i="4"/>
  <c r="CY3" i="4"/>
  <c r="CZ1" i="4"/>
  <c r="CZ3" i="4" l="1"/>
  <c r="DA1" i="4"/>
  <c r="CZ8" i="4"/>
  <c r="CZ5" i="4"/>
  <c r="CZ21" i="4"/>
  <c r="CZ4" i="4"/>
  <c r="CZ19" i="4"/>
  <c r="CZ13" i="4"/>
  <c r="CZ7" i="4"/>
  <c r="CZ16" i="4"/>
  <c r="CZ10" i="4"/>
  <c r="CZ17" i="4"/>
  <c r="CZ20" i="4"/>
  <c r="CZ6" i="4"/>
  <c r="CZ14" i="4"/>
  <c r="CZ18" i="4"/>
  <c r="CZ12" i="4"/>
  <c r="CZ11" i="4"/>
  <c r="CZ9" i="4"/>
  <c r="CZ15" i="4"/>
  <c r="DB1" i="4" l="1"/>
  <c r="DA3" i="4"/>
  <c r="DA8" i="4"/>
  <c r="DA10" i="4"/>
  <c r="DA20" i="4"/>
  <c r="DA9" i="4"/>
  <c r="DA4" i="4"/>
  <c r="DA17" i="4"/>
  <c r="DA19" i="4"/>
  <c r="DA18" i="4"/>
  <c r="DA6" i="4"/>
  <c r="DA7" i="4"/>
  <c r="DA11" i="4"/>
  <c r="DA5" i="4"/>
  <c r="DA21" i="4"/>
  <c r="DA14" i="4"/>
  <c r="DA12" i="4"/>
  <c r="DA16" i="4"/>
  <c r="DA13" i="4"/>
  <c r="DA15" i="4"/>
  <c r="DB19" i="4" l="1"/>
  <c r="DB18" i="4"/>
  <c r="DB12" i="4"/>
  <c r="DB6" i="4"/>
  <c r="DB5" i="4"/>
  <c r="DB15" i="4"/>
  <c r="DB16" i="4"/>
  <c r="DB8" i="4"/>
  <c r="DB7" i="4"/>
  <c r="DB21" i="4"/>
  <c r="DB11" i="4"/>
  <c r="DB13" i="4"/>
  <c r="DB9" i="4"/>
  <c r="DB17" i="4"/>
  <c r="DB20" i="4"/>
  <c r="DB14" i="4"/>
  <c r="DB10" i="4"/>
  <c r="DB4" i="4"/>
  <c r="DC1" i="4"/>
  <c r="DB3" i="4"/>
  <c r="DC3" i="4" l="1"/>
  <c r="DD1" i="4"/>
  <c r="DC15" i="4"/>
  <c r="DC12" i="4"/>
  <c r="DC21" i="4"/>
  <c r="DC14" i="4"/>
  <c r="DC5" i="4"/>
  <c r="DC7" i="4"/>
  <c r="DC16" i="4"/>
  <c r="DC19" i="4"/>
  <c r="DC9" i="4"/>
  <c r="DC11" i="4"/>
  <c r="DC8" i="4"/>
  <c r="DC20" i="4"/>
  <c r="DC6" i="4"/>
  <c r="DC4" i="4"/>
  <c r="DC18" i="4"/>
  <c r="DC13" i="4"/>
  <c r="DC17" i="4"/>
  <c r="DC10" i="4"/>
  <c r="DD3" i="4" l="1"/>
  <c r="DE1" i="4"/>
  <c r="DD12" i="4"/>
  <c r="DD20" i="4"/>
  <c r="DD5" i="4"/>
  <c r="DD19" i="4"/>
  <c r="DD6" i="4"/>
  <c r="DD9" i="4"/>
  <c r="DD17" i="4"/>
  <c r="DD13" i="4"/>
  <c r="DD11" i="4"/>
  <c r="DD16" i="4"/>
  <c r="DD21" i="4"/>
  <c r="DD8" i="4"/>
  <c r="DD4" i="4"/>
  <c r="DD14" i="4"/>
  <c r="DD10" i="4"/>
  <c r="DD15" i="4"/>
  <c r="DD18" i="4"/>
  <c r="DD7" i="4"/>
  <c r="DE13" i="4" l="1"/>
  <c r="DE9" i="4"/>
  <c r="DE8" i="4"/>
  <c r="DE11" i="4"/>
  <c r="DE4" i="4"/>
  <c r="DE20" i="4"/>
  <c r="DE14" i="4"/>
  <c r="DE12" i="4"/>
  <c r="DE6" i="4"/>
  <c r="DE21" i="4"/>
  <c r="DE15" i="4"/>
  <c r="DE18" i="4"/>
  <c r="DE19" i="4"/>
  <c r="DE17" i="4"/>
  <c r="DE16" i="4"/>
  <c r="DE10" i="4"/>
  <c r="DE7" i="4"/>
  <c r="DE5" i="4"/>
  <c r="DF1" i="4"/>
  <c r="DE3" i="4"/>
  <c r="DG1" i="4" l="1"/>
  <c r="DF3" i="4"/>
  <c r="DF16" i="4"/>
  <c r="DF19" i="4"/>
  <c r="DF14" i="4"/>
  <c r="DF9" i="4"/>
  <c r="DF8" i="4"/>
  <c r="DF6" i="4"/>
  <c r="DF7" i="4"/>
  <c r="DF13" i="4"/>
  <c r="DF10" i="4"/>
  <c r="DF15" i="4"/>
  <c r="DF18" i="4"/>
  <c r="DF21" i="4"/>
  <c r="DF17" i="4"/>
  <c r="DF11" i="4"/>
  <c r="DF4" i="4"/>
  <c r="DF20" i="4"/>
  <c r="DF5" i="4"/>
  <c r="DF12" i="4"/>
  <c r="DG3" i="4" l="1"/>
  <c r="DH1" i="4"/>
  <c r="DG11" i="4"/>
  <c r="DG8" i="4"/>
  <c r="DG15" i="4"/>
  <c r="DG5" i="4"/>
  <c r="DG20" i="4"/>
  <c r="DG10" i="4"/>
  <c r="DG18" i="4"/>
  <c r="DG19" i="4"/>
  <c r="DG13" i="4"/>
  <c r="DG12" i="4"/>
  <c r="DG21" i="4"/>
  <c r="DG6" i="4"/>
  <c r="DG7" i="4"/>
  <c r="DG9" i="4"/>
  <c r="DG14" i="4"/>
  <c r="DG17" i="4"/>
  <c r="DG16" i="4"/>
  <c r="DG4" i="4"/>
  <c r="DH12" i="4" l="1"/>
  <c r="DH7" i="4"/>
  <c r="DH6" i="4"/>
  <c r="DH13" i="4"/>
  <c r="DH19" i="4"/>
  <c r="DH16" i="4"/>
  <c r="DH15" i="4"/>
  <c r="DH11" i="4"/>
  <c r="DH4" i="4"/>
  <c r="DH21" i="4"/>
  <c r="DH9" i="4"/>
  <c r="DH18" i="4"/>
  <c r="DH8" i="4"/>
  <c r="DH20" i="4"/>
  <c r="DH17" i="4"/>
  <c r="DH14" i="4"/>
  <c r="DH10" i="4"/>
  <c r="DH5" i="4"/>
  <c r="DH3" i="4"/>
  <c r="DI1" i="4"/>
  <c r="DJ1" i="4" l="1"/>
  <c r="DI3" i="4"/>
  <c r="DI20" i="4"/>
  <c r="DI4" i="4"/>
  <c r="DI17" i="4"/>
  <c r="DI7" i="4"/>
  <c r="DI5" i="4"/>
  <c r="DI12" i="4"/>
  <c r="DI18" i="4"/>
  <c r="DI9" i="4"/>
  <c r="DI15" i="4"/>
  <c r="DI8" i="4"/>
  <c r="DI6" i="4"/>
  <c r="DI13" i="4"/>
  <c r="DI10" i="4"/>
  <c r="DI19" i="4"/>
  <c r="DI21" i="4"/>
  <c r="DI14" i="4"/>
  <c r="DI16" i="4"/>
  <c r="DI11" i="4"/>
  <c r="DK1" i="4" l="1"/>
  <c r="DJ3" i="4"/>
  <c r="DJ15" i="4"/>
  <c r="DJ7" i="4"/>
  <c r="DJ10" i="4"/>
  <c r="DJ13" i="4"/>
  <c r="DJ21" i="4"/>
  <c r="DJ14" i="4"/>
  <c r="DJ18" i="4"/>
  <c r="DJ5" i="4"/>
  <c r="DJ16" i="4"/>
  <c r="DJ20" i="4"/>
  <c r="DJ19" i="4"/>
  <c r="DJ11" i="4"/>
  <c r="DJ8" i="4"/>
  <c r="DJ9" i="4"/>
  <c r="DJ6" i="4"/>
  <c r="DJ17" i="4"/>
  <c r="DJ12" i="4"/>
  <c r="DJ4" i="4"/>
  <c r="DK20" i="4" l="1"/>
  <c r="DK5" i="4"/>
  <c r="DK10" i="4"/>
  <c r="DK16" i="4"/>
  <c r="DK6" i="4"/>
  <c r="DK7" i="4"/>
  <c r="DK11" i="4"/>
  <c r="DK15" i="4"/>
  <c r="DK8" i="4"/>
  <c r="DK12" i="4"/>
  <c r="DK9" i="4"/>
  <c r="DK18" i="4"/>
  <c r="DK21" i="4"/>
  <c r="DK19" i="4"/>
  <c r="DK14" i="4"/>
  <c r="DK17" i="4"/>
  <c r="DK13" i="4"/>
  <c r="DK4" i="4"/>
  <c r="DK3" i="4"/>
  <c r="DL1" i="4"/>
  <c r="C9" i="5" l="1"/>
  <c r="DL3" i="4"/>
  <c r="DL10" i="4"/>
  <c r="DL17" i="4"/>
  <c r="DL8" i="4"/>
  <c r="DL15" i="4"/>
  <c r="DL13" i="4"/>
  <c r="DL21" i="4"/>
  <c r="DL6" i="4"/>
  <c r="DL11" i="4"/>
  <c r="DL5" i="4"/>
  <c r="DL18" i="4"/>
  <c r="DL16" i="4"/>
  <c r="DL14" i="4"/>
  <c r="DL20" i="4"/>
  <c r="DL12" i="4"/>
  <c r="DL4" i="4"/>
  <c r="DL19" i="4"/>
  <c r="DL9" i="4"/>
  <c r="DL7" i="4"/>
  <c r="D9" i="5" l="1"/>
  <c r="E9" i="5" l="1"/>
  <c r="D6" i="5"/>
  <c r="D10" i="5" s="1"/>
  <c r="D25" i="5" s="1"/>
  <c r="C6" i="5"/>
  <c r="E6" i="5" l="1"/>
  <c r="C10" i="5"/>
  <c r="C25" i="5" l="1"/>
  <c r="E25" i="5" s="1"/>
  <c r="E10" i="5"/>
</calcChain>
</file>

<file path=xl/sharedStrings.xml><?xml version="1.0" encoding="utf-8"?>
<sst xmlns="http://schemas.openxmlformats.org/spreadsheetml/2006/main" count="3134" uniqueCount="277">
  <si>
    <t>Ward_Group</t>
  </si>
  <si>
    <t>STAT_WARD_CODE</t>
  </si>
  <si>
    <t>STAT_SPECIALTY_CODE</t>
  </si>
  <si>
    <t>STAT_BED_COMPLIMENT</t>
  </si>
  <si>
    <t>STAT_BED_ALLOCATED</t>
  </si>
  <si>
    <t>STAT_CLOSEDBEDS</t>
  </si>
  <si>
    <t>STAT_BED_AVAILABLE</t>
  </si>
  <si>
    <t>STAT_BED_OCCUPIED</t>
  </si>
  <si>
    <t>STAT_BED_ONPASS</t>
  </si>
  <si>
    <t>STAT_BED_ACTIVE_OCCUPIED</t>
  </si>
  <si>
    <t>Critical Care Wards</t>
  </si>
  <si>
    <t>HDU2</t>
  </si>
  <si>
    <t>C41</t>
  </si>
  <si>
    <t>HDU3</t>
  </si>
  <si>
    <t>C42</t>
  </si>
  <si>
    <t>ICU1</t>
  </si>
  <si>
    <t>A2</t>
  </si>
  <si>
    <t>ICU2</t>
  </si>
  <si>
    <t>Interventional Cardiology</t>
  </si>
  <si>
    <t>CCU</t>
  </si>
  <si>
    <t>W2C</t>
  </si>
  <si>
    <t>W2D</t>
  </si>
  <si>
    <t>Acute Elective Wards</t>
  </si>
  <si>
    <t>DL</t>
  </si>
  <si>
    <t>C1</t>
  </si>
  <si>
    <t>C7</t>
  </si>
  <si>
    <t>C8</t>
  </si>
  <si>
    <t>C9</t>
  </si>
  <si>
    <t>NSD</t>
  </si>
  <si>
    <t>AQ</t>
  </si>
  <si>
    <t>OTH</t>
  </si>
  <si>
    <t>OTMU</t>
  </si>
  <si>
    <t>W2EA</t>
  </si>
  <si>
    <t>W2WE</t>
  </si>
  <si>
    <t>W3EA</t>
  </si>
  <si>
    <t>W3WE</t>
  </si>
  <si>
    <t>Day</t>
  </si>
  <si>
    <t>First run an NWTC report</t>
  </si>
  <si>
    <t>Data Source = Trakcare Report Manager</t>
  </si>
  <si>
    <t>&gt;All Internal GJNH Reports</t>
  </si>
  <si>
    <t>&gt;Bed Statistics</t>
  </si>
  <si>
    <t>&gt;Bed Statistics by Ward</t>
  </si>
  <si>
    <t>Export file as CSV (not Excel)</t>
  </si>
  <si>
    <t>Copy cells A-J from the NWTC export file and paste into Sheet 'Data' under previous months</t>
  </si>
  <si>
    <t>CDU</t>
  </si>
  <si>
    <t>SDU</t>
  </si>
  <si>
    <t>SDUSAT</t>
  </si>
  <si>
    <t>Row Labels</t>
  </si>
  <si>
    <t>(blank)</t>
  </si>
  <si>
    <t>Grand Total</t>
  </si>
  <si>
    <t>Column Labels</t>
  </si>
  <si>
    <t>Total Sum of STAT_BED_AVAILABLE</t>
  </si>
  <si>
    <t>Sum of STAT_BED_AVAILABLE</t>
  </si>
  <si>
    <t>Total Sum of STAT_BED_OCCUPIED</t>
  </si>
  <si>
    <t>Sum of STAT_BED_OCCUPIED</t>
  </si>
  <si>
    <t>Occupied</t>
  </si>
  <si>
    <t>Available</t>
  </si>
  <si>
    <t>Rate</t>
  </si>
  <si>
    <t xml:space="preserve">Run report for the desired day </t>
  </si>
  <si>
    <t>Ward</t>
  </si>
  <si>
    <t>CRN</t>
  </si>
  <si>
    <t>Patient Name</t>
  </si>
  <si>
    <t>Specialty</t>
  </si>
  <si>
    <t>ICU 2</t>
  </si>
  <si>
    <t>Kane, James</t>
  </si>
  <si>
    <t>Thoracic Surgery</t>
  </si>
  <si>
    <t>Inpatient</t>
  </si>
  <si>
    <t>Duffy, John</t>
  </si>
  <si>
    <t>Cardiac Surgery</t>
  </si>
  <si>
    <t>Hill, William</t>
  </si>
  <si>
    <t>Cardiology</t>
  </si>
  <si>
    <t>Lyons, Elaine</t>
  </si>
  <si>
    <t>Butler, Gordon</t>
  </si>
  <si>
    <t>Ross, James</t>
  </si>
  <si>
    <t>Barrons, Robert</t>
  </si>
  <si>
    <t>Date Into Ward</t>
  </si>
  <si>
    <t>Time Into Ward</t>
  </si>
  <si>
    <t>Date Out of Ward</t>
  </si>
  <si>
    <t>Time Out of Ward</t>
  </si>
  <si>
    <t>Inpatient / Daycase</t>
  </si>
  <si>
    <t>Census Date</t>
  </si>
  <si>
    <t>ICU 1</t>
  </si>
  <si>
    <t>Harris, Samuel</t>
  </si>
  <si>
    <t>Hassan, Ian</t>
  </si>
  <si>
    <t>HDU 3</t>
  </si>
  <si>
    <t>Duddy, Mary</t>
  </si>
  <si>
    <t>Baldwin, Robert</t>
  </si>
  <si>
    <t>McGuire, Jean</t>
  </si>
  <si>
    <t>Nichols, Sadie</t>
  </si>
  <si>
    <t>McGrath, Gerald</t>
  </si>
  <si>
    <t>Allan, Alfred</t>
  </si>
  <si>
    <t>Thom, Alexander</t>
  </si>
  <si>
    <t>Days in Ward</t>
  </si>
  <si>
    <t>Lanarkshire</t>
  </si>
  <si>
    <t>Referring Board</t>
  </si>
  <si>
    <t>Occupancy</t>
  </si>
  <si>
    <t>Admissions</t>
  </si>
  <si>
    <t>Critical Care Total</t>
  </si>
  <si>
    <t>ICU Total</t>
  </si>
  <si>
    <t>HDU Total</t>
  </si>
  <si>
    <t>Occupied Beds</t>
  </si>
  <si>
    <t>Empty Beds</t>
  </si>
  <si>
    <t>Occupancy Rate</t>
  </si>
  <si>
    <t>Area</t>
  </si>
  <si>
    <t>Hospital Total</t>
  </si>
  <si>
    <t>Barr, John Gerald</t>
  </si>
  <si>
    <t>McLauchlan, Allan</t>
  </si>
  <si>
    <t>Watson, William</t>
  </si>
  <si>
    <t>Davidson, Angela</t>
  </si>
  <si>
    <t>Murdoch, Henrietta</t>
  </si>
  <si>
    <t>Murphy, Thomas</t>
  </si>
  <si>
    <t>Gray, Adam</t>
  </si>
  <si>
    <t>CHI</t>
  </si>
  <si>
    <t>Key CHI &amp; Date into Ward</t>
  </si>
  <si>
    <t>Count of Census Returns</t>
  </si>
  <si>
    <t>Count of CHI</t>
  </si>
  <si>
    <t>Ward Move in Critical Care</t>
  </si>
  <si>
    <t>Critical Care Los</t>
  </si>
  <si>
    <t>Critical Care Patients</t>
  </si>
  <si>
    <t>LOS in Critical Care (days)</t>
  </si>
  <si>
    <t>Golden Jubilee National Hospital</t>
  </si>
  <si>
    <t>General Surgery</t>
  </si>
  <si>
    <t>General Surgery Scopes</t>
  </si>
  <si>
    <t>Ophthalmology</t>
  </si>
  <si>
    <t>Orthopaedics</t>
  </si>
  <si>
    <t>Respiratory Medicine</t>
  </si>
  <si>
    <t>Golden Jubilee National Hospital Total</t>
  </si>
  <si>
    <t>Elective</t>
  </si>
  <si>
    <t>Emergency</t>
  </si>
  <si>
    <t>Transfer</t>
  </si>
  <si>
    <t>Urgent</t>
  </si>
  <si>
    <t>Total</t>
  </si>
  <si>
    <t>Date</t>
  </si>
  <si>
    <t>Sum of Elective</t>
  </si>
  <si>
    <t>Values</t>
  </si>
  <si>
    <t>Sum of Emergency</t>
  </si>
  <si>
    <t>Sum of Transfer</t>
  </si>
  <si>
    <t>Sum of Urgent</t>
  </si>
  <si>
    <t>Sum of Total</t>
  </si>
  <si>
    <t>Total Discharges (inc Deaths)</t>
  </si>
  <si>
    <t>Total Deaths</t>
  </si>
  <si>
    <t>Number Deaths in ICU</t>
  </si>
  <si>
    <t>NON ICU Deaths who were in ICU up to 28 days before death</t>
  </si>
  <si>
    <t>Discharges</t>
  </si>
  <si>
    <t>Deaths</t>
  </si>
  <si>
    <t>Discharges and Deaths</t>
  </si>
  <si>
    <t>Current Ward</t>
  </si>
  <si>
    <t>Adm Date</t>
  </si>
  <si>
    <t>Days in Hospital</t>
  </si>
  <si>
    <t>Religion</t>
  </si>
  <si>
    <t>Health Board of Residence</t>
  </si>
  <si>
    <t>Samuel Harris</t>
  </si>
  <si>
    <t>Christian - Church of Scotland</t>
  </si>
  <si>
    <t>Greater Glasgow and Clyde</t>
  </si>
  <si>
    <t>Gerald McGrath</t>
  </si>
  <si>
    <t>Not known</t>
  </si>
  <si>
    <t>Ayrshire and Arran</t>
  </si>
  <si>
    <t>Robert Baldwin</t>
  </si>
  <si>
    <t>Jean McGuire</t>
  </si>
  <si>
    <t>Not disclosed</t>
  </si>
  <si>
    <t>Forth Valley</t>
  </si>
  <si>
    <t>Stuart Munro</t>
  </si>
  <si>
    <t>Kim Jones</t>
  </si>
  <si>
    <t>Dumfries and Galloway</t>
  </si>
  <si>
    <t>Angela Davidson</t>
  </si>
  <si>
    <t>Henrietta Murdoch</t>
  </si>
  <si>
    <t>William Watson</t>
  </si>
  <si>
    <t>Thomas Murphy</t>
  </si>
  <si>
    <t>James Ross</t>
  </si>
  <si>
    <t>John Duffy</t>
  </si>
  <si>
    <t>James Kane</t>
  </si>
  <si>
    <t>Elaine Lyons</t>
  </si>
  <si>
    <t>Robert Barrons</t>
  </si>
  <si>
    <t>William Hill</t>
  </si>
  <si>
    <t>Highland</t>
  </si>
  <si>
    <t>Gordon Butler</t>
  </si>
  <si>
    <t>Duncan Roberts</t>
  </si>
  <si>
    <t>Lothian</t>
  </si>
  <si>
    <t>Allan McLauchlan</t>
  </si>
  <si>
    <t>Adam Gray</t>
  </si>
  <si>
    <t>Jane Taylor</t>
  </si>
  <si>
    <t>None</t>
  </si>
  <si>
    <t>CHI &amp; Date</t>
  </si>
  <si>
    <t>Insert the census date in the yellow column</t>
  </si>
  <si>
    <t>Update pivots</t>
  </si>
  <si>
    <t>Bed occupancy dashboard should update.</t>
  </si>
  <si>
    <t>Run the occupied beds per timestamp (not the summary) trakcare report manager report</t>
  </si>
  <si>
    <t>for each of the critical care wards (HDU2, HDu3, ICU1, ICU2) select the drill down hyperlink</t>
  </si>
  <si>
    <t>Copy the drill down data to the occupied beds per timestamp data sheet</t>
  </si>
  <si>
    <t>Drag down the coloured calculated cells</t>
  </si>
  <si>
    <t>The census date will have to be manually entered and copied</t>
  </si>
  <si>
    <t>Run the current inpatients by religion trakcare report manager report</t>
  </si>
  <si>
    <t>Copy and paste the data into the current inpatient by religion data tab</t>
  </si>
  <si>
    <t>the dashboard should update when the pivot is refreshed</t>
  </si>
  <si>
    <t>The dashboard should update when the pivot is refreshed</t>
  </si>
  <si>
    <t xml:space="preserve">Run the admissions per specialty report for the previous day </t>
  </si>
  <si>
    <t>Copy the golden jubilee data and add it to the admissions per specialty tab</t>
  </si>
  <si>
    <t>Drag down the coloured columns</t>
  </si>
  <si>
    <t>Run the SPSP Discharges and deaths report</t>
  </si>
  <si>
    <t>Run the reprt for the one day period required</t>
  </si>
  <si>
    <t>Type in the values required to the SPSP Discharges and Deaths data sheet</t>
  </si>
  <si>
    <t>Patient Population Variance</t>
  </si>
  <si>
    <t>Munro, Stuart</t>
  </si>
  <si>
    <t>Noble, Angus</t>
  </si>
  <si>
    <t>Jackson, Susan</t>
  </si>
  <si>
    <t>Jones, Kim</t>
  </si>
  <si>
    <t>Taylor, Jane</t>
  </si>
  <si>
    <t>Oattes, Lesley</t>
  </si>
  <si>
    <t>Roberts, Duncan</t>
  </si>
  <si>
    <t>Milne, Douglas</t>
  </si>
  <si>
    <t>HDU 2</t>
  </si>
  <si>
    <t>McCrorie, Ronald</t>
  </si>
  <si>
    <t>Hutchinson, John Henry</t>
  </si>
  <si>
    <t>Reid, Gerald</t>
  </si>
  <si>
    <t>Herbert, Lachlan</t>
  </si>
  <si>
    <t>MacLeod, Kenneth</t>
  </si>
  <si>
    <t>Wyllie, Marilyn</t>
  </si>
  <si>
    <t>Sachdeva, Sonia</t>
  </si>
  <si>
    <t>McConnell, Carol</t>
  </si>
  <si>
    <t>Haddow, William</t>
  </si>
  <si>
    <t>Dowell, Jessie</t>
  </si>
  <si>
    <t>Tamburrini, Francis</t>
  </si>
  <si>
    <t>MacLeod, John</t>
  </si>
  <si>
    <t>Wallace, Ian</t>
  </si>
  <si>
    <t>Bage, Muriel</t>
  </si>
  <si>
    <t>Patrick, Jemima</t>
  </si>
  <si>
    <t>Lagan, Thomas</t>
  </si>
  <si>
    <t>Morrison, John</t>
  </si>
  <si>
    <t>Lawrie, Isobel</t>
  </si>
  <si>
    <t>Vallance, Kevin</t>
  </si>
  <si>
    <t>Buchanan, Andrew</t>
  </si>
  <si>
    <t>McKenzie, Alister</t>
  </si>
  <si>
    <t>Grana, Raymond</t>
  </si>
  <si>
    <t>John MacLeod</t>
  </si>
  <si>
    <t>Free Church of Scotland</t>
  </si>
  <si>
    <t>Western Isles</t>
  </si>
  <si>
    <t>Mary Duddy</t>
  </si>
  <si>
    <t>Christian - Roman Catholic</t>
  </si>
  <si>
    <t>Lesley Oattes</t>
  </si>
  <si>
    <t>Andrew Buchanan</t>
  </si>
  <si>
    <t>Muslim</t>
  </si>
  <si>
    <t>Douglas Milne</t>
  </si>
  <si>
    <t>Any other religion</t>
  </si>
  <si>
    <t>Grampian</t>
  </si>
  <si>
    <t>Francis Tamburrini</t>
  </si>
  <si>
    <t>Thomas Lagan</t>
  </si>
  <si>
    <t>Plastic Surgery</t>
  </si>
  <si>
    <t>Total Sum of Elective</t>
  </si>
  <si>
    <t>Total Sum of Emergency</t>
  </si>
  <si>
    <t>Total Sum of Transfer</t>
  </si>
  <si>
    <t>Total Sum of Urgent</t>
  </si>
  <si>
    <t>Total Sum of Total</t>
  </si>
  <si>
    <t>Meikle, Craig</t>
  </si>
  <si>
    <t>McPherson, Agnes</t>
  </si>
  <si>
    <t>McAllister, Alexander</t>
  </si>
  <si>
    <t>Fenner, Roderick W</t>
  </si>
  <si>
    <t>Russell, Robert</t>
  </si>
  <si>
    <t>Easton, Gerald</t>
  </si>
  <si>
    <t>Agnes McPherson</t>
  </si>
  <si>
    <t>Alexander McAllister</t>
  </si>
  <si>
    <t>Craig Meikle</t>
  </si>
  <si>
    <t>Gerald Easton</t>
  </si>
  <si>
    <t>Robert Russell</t>
  </si>
  <si>
    <t>Roderick W Fenner</t>
  </si>
  <si>
    <t>drag down the coloured cells, the date should be manually copied so it represents the date of the census</t>
  </si>
  <si>
    <t>A2 Total</t>
  </si>
  <si>
    <t>AQ Total</t>
  </si>
  <si>
    <t>C1 Total</t>
  </si>
  <si>
    <t>C41 Total</t>
  </si>
  <si>
    <t>C42 Total</t>
  </si>
  <si>
    <t>C7 Total</t>
  </si>
  <si>
    <t>C8 Total</t>
  </si>
  <si>
    <t>C9 Total</t>
  </si>
  <si>
    <t>(blank) Total</t>
  </si>
  <si>
    <t>Cardiac</t>
  </si>
  <si>
    <t>Thoracic</t>
  </si>
  <si>
    <t>Respiratory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</si>
</sst>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dddd\ dd\ mmmm\ 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7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495E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9197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0" borderId="0"/>
    <xf numFmtId="0" fontId="18" fillId="0" borderId="0"/>
  </cellStyleXfs>
  <cellXfs count="187">
    <xf numFmtId="0" fontId="0" fillId="0" borderId="0" xfId="0"/>
    <xf numFmtId="14" fontId="0" fillId="33" borderId="0" xfId="0" applyNumberFormat="1" applyFill="1"/>
    <xf numFmtId="0" fontId="0" fillId="33" borderId="0" xfId="0" applyFill="1" applyAlignment="1">
      <alignment textRotation="90"/>
    </xf>
    <xf numFmtId="0" fontId="0" fillId="0" borderId="0" xfId="0" applyAlignment="1">
      <alignment textRotation="90"/>
    </xf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4" fontId="0" fillId="33" borderId="0" xfId="0" applyNumberFormat="1" applyFill="1"/>
    <xf numFmtId="0" fontId="21" fillId="0" borderId="0" xfId="0" applyFont="1"/>
    <xf numFmtId="0" fontId="22" fillId="0" borderId="0" xfId="0" applyFont="1"/>
    <xf numFmtId="0" fontId="23" fillId="0" borderId="0" xfId="42" applyFont="1"/>
    <xf numFmtId="0" fontId="0" fillId="0" borderId="0" xfId="0" applyFont="1"/>
    <xf numFmtId="0" fontId="0" fillId="0" borderId="17" xfId="0" applyFont="1" applyBorder="1"/>
    <xf numFmtId="0" fontId="0" fillId="0" borderId="15" xfId="0" applyBorder="1"/>
    <xf numFmtId="0" fontId="0" fillId="0" borderId="16" xfId="0" applyFont="1" applyBorder="1"/>
    <xf numFmtId="14" fontId="0" fillId="0" borderId="10" xfId="0" applyNumberFormat="1" applyFont="1" applyBorder="1" applyAlignment="1">
      <alignment textRotation="90"/>
    </xf>
    <xf numFmtId="0" fontId="0" fillId="0" borderId="13" xfId="0" applyBorder="1"/>
    <xf numFmtId="0" fontId="0" fillId="0" borderId="14" xfId="0" applyBorder="1"/>
    <xf numFmtId="14" fontId="0" fillId="0" borderId="11" xfId="0" applyNumberFormat="1" applyBorder="1" applyAlignment="1">
      <alignment textRotation="9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12" xfId="0" applyNumberFormat="1" applyBorder="1" applyAlignment="1">
      <alignment textRotation="90"/>
    </xf>
    <xf numFmtId="14" fontId="0" fillId="0" borderId="10" xfId="0" applyNumberFormat="1" applyBorder="1" applyAlignment="1">
      <alignment textRotation="90"/>
    </xf>
    <xf numFmtId="0" fontId="0" fillId="0" borderId="18" xfId="0" applyFont="1" applyBorder="1"/>
    <xf numFmtId="0" fontId="0" fillId="0" borderId="19" xfId="0" applyFont="1" applyBorder="1"/>
    <xf numFmtId="164" fontId="0" fillId="0" borderId="20" xfId="0" applyNumberFormat="1" applyFont="1" applyBorder="1"/>
    <xf numFmtId="0" fontId="0" fillId="0" borderId="21" xfId="0" applyFont="1" applyBorder="1"/>
    <xf numFmtId="164" fontId="0" fillId="0" borderId="22" xfId="0" applyNumberFormat="1" applyFont="1" applyBorder="1"/>
    <xf numFmtId="0" fontId="0" fillId="0" borderId="23" xfId="0" applyFont="1" applyBorder="1"/>
    <xf numFmtId="0" fontId="0" fillId="0" borderId="24" xfId="0" applyFont="1" applyBorder="1"/>
    <xf numFmtId="164" fontId="0" fillId="0" borderId="25" xfId="0" applyNumberFormat="1" applyFont="1" applyBorder="1"/>
    <xf numFmtId="164" fontId="0" fillId="0" borderId="26" xfId="0" applyNumberFormat="1" applyFont="1" applyBorder="1"/>
    <xf numFmtId="164" fontId="0" fillId="0" borderId="27" xfId="0" applyNumberFormat="1" applyFont="1" applyBorder="1"/>
    <xf numFmtId="164" fontId="0" fillId="0" borderId="28" xfId="0" applyNumberFormat="1" applyFont="1" applyBorder="1"/>
    <xf numFmtId="0" fontId="0" fillId="0" borderId="29" xfId="0" applyFont="1" applyBorder="1"/>
    <xf numFmtId="0" fontId="0" fillId="0" borderId="30" xfId="0" applyFont="1" applyBorder="1"/>
    <xf numFmtId="14" fontId="0" fillId="0" borderId="32" xfId="0" applyNumberFormat="1" applyBorder="1" applyAlignment="1">
      <alignment textRotation="90"/>
    </xf>
    <xf numFmtId="14" fontId="0" fillId="0" borderId="31" xfId="0" applyNumberFormat="1" applyBorder="1" applyAlignment="1">
      <alignment textRotation="90"/>
    </xf>
    <xf numFmtId="14" fontId="0" fillId="0" borderId="33" xfId="0" applyNumberFormat="1" applyBorder="1" applyAlignment="1">
      <alignment textRotation="90"/>
    </xf>
    <xf numFmtId="14" fontId="0" fillId="0" borderId="31" xfId="0" applyNumberFormat="1" applyFont="1" applyBorder="1" applyAlignment="1">
      <alignment textRotation="90" wrapText="1"/>
    </xf>
    <xf numFmtId="0" fontId="26" fillId="34" borderId="34" xfId="0" applyFont="1" applyFill="1" applyBorder="1" applyAlignment="1">
      <alignment horizontal="left" vertical="center" wrapText="1" readingOrder="1"/>
    </xf>
    <xf numFmtId="0" fontId="26" fillId="34" borderId="34" xfId="0" applyFont="1" applyFill="1" applyBorder="1" applyAlignment="1">
      <alignment horizontal="center" vertical="center" wrapText="1" readingOrder="1"/>
    </xf>
    <xf numFmtId="14" fontId="26" fillId="34" borderId="34" xfId="0" applyNumberFormat="1" applyFont="1" applyFill="1" applyBorder="1" applyAlignment="1">
      <alignment horizontal="center" vertical="center" wrapText="1" readingOrder="1"/>
    </xf>
    <xf numFmtId="20" fontId="26" fillId="34" borderId="34" xfId="0" applyNumberFormat="1" applyFont="1" applyFill="1" applyBorder="1" applyAlignment="1">
      <alignment horizontal="center" vertical="center" wrapText="1" readingOrder="1"/>
    </xf>
    <xf numFmtId="0" fontId="24" fillId="34" borderId="0" xfId="0" applyFont="1" applyFill="1" applyAlignment="1">
      <alignment vertical="center" wrapText="1"/>
    </xf>
    <xf numFmtId="14" fontId="0" fillId="36" borderId="36" xfId="0" applyNumberFormat="1" applyFill="1" applyBorder="1"/>
    <xf numFmtId="0" fontId="25" fillId="35" borderId="10" xfId="0" applyFont="1" applyFill="1" applyBorder="1" applyAlignment="1">
      <alignment horizontal="center" vertical="center" wrapText="1" readingOrder="1"/>
    </xf>
    <xf numFmtId="0" fontId="25" fillId="35" borderId="12" xfId="0" applyFont="1" applyFill="1" applyBorder="1" applyAlignment="1">
      <alignment horizontal="center" vertical="center" wrapText="1" readingOrder="1"/>
    </xf>
    <xf numFmtId="0" fontId="25" fillId="35" borderId="36" xfId="0" applyFont="1" applyFill="1" applyBorder="1" applyAlignment="1">
      <alignment horizontal="center" vertical="center" wrapText="1" readingOrder="1"/>
    </xf>
    <xf numFmtId="20" fontId="0" fillId="0" borderId="0" xfId="0" applyNumberFormat="1"/>
    <xf numFmtId="2" fontId="0" fillId="36" borderId="36" xfId="0" applyNumberFormat="1" applyFill="1" applyBorder="1"/>
    <xf numFmtId="0" fontId="26" fillId="34" borderId="35" xfId="0" applyFont="1" applyFill="1" applyBorder="1" applyAlignment="1">
      <alignment horizontal="left" vertical="center" wrapText="1" readingOrder="1"/>
    </xf>
    <xf numFmtId="0" fontId="26" fillId="34" borderId="35" xfId="0" applyFont="1" applyFill="1" applyBorder="1" applyAlignment="1">
      <alignment horizontal="center" vertical="center" wrapText="1" readingOrder="1"/>
    </xf>
    <xf numFmtId="14" fontId="26" fillId="34" borderId="35" xfId="0" applyNumberFormat="1" applyFont="1" applyFill="1" applyBorder="1" applyAlignment="1">
      <alignment horizontal="center" vertical="center" wrapText="1" readingOrder="1"/>
    </xf>
    <xf numFmtId="20" fontId="26" fillId="34" borderId="35" xfId="0" applyNumberFormat="1" applyFont="1" applyFill="1" applyBorder="1" applyAlignment="1">
      <alignment horizontal="center" vertical="center" wrapText="1" readingOrder="1"/>
    </xf>
    <xf numFmtId="0" fontId="26" fillId="34" borderId="37" xfId="0" applyFont="1" applyFill="1" applyBorder="1" applyAlignment="1">
      <alignment horizontal="center" vertical="center" wrapText="1" readingOrder="1"/>
    </xf>
    <xf numFmtId="14" fontId="0" fillId="36" borderId="15" xfId="0" applyNumberFormat="1" applyFill="1" applyBorder="1"/>
    <xf numFmtId="0" fontId="25" fillId="35" borderId="39" xfId="0" applyFont="1" applyFill="1" applyBorder="1" applyAlignment="1">
      <alignment horizontal="center" vertical="center" wrapText="1" readingOrder="1"/>
    </xf>
    <xf numFmtId="0" fontId="25" fillId="35" borderId="40" xfId="0" applyFont="1" applyFill="1" applyBorder="1" applyAlignment="1">
      <alignment horizontal="center" vertical="center" wrapText="1" readingOrder="1"/>
    </xf>
    <xf numFmtId="0" fontId="25" fillId="35" borderId="41" xfId="0" applyFont="1" applyFill="1" applyBorder="1" applyAlignment="1">
      <alignment horizontal="center" vertical="center" wrapText="1" readingOrder="1"/>
    </xf>
    <xf numFmtId="0" fontId="25" fillId="35" borderId="11" xfId="0" applyFont="1" applyFill="1" applyBorder="1" applyAlignment="1">
      <alignment horizontal="center" vertical="center" wrapText="1" readingOrder="1"/>
    </xf>
    <xf numFmtId="14" fontId="0" fillId="0" borderId="0" xfId="0" applyNumberFormat="1"/>
    <xf numFmtId="14" fontId="0" fillId="33" borderId="36" xfId="0" applyNumberFormat="1" applyFill="1" applyBorder="1"/>
    <xf numFmtId="0" fontId="0" fillId="0" borderId="36" xfId="0" applyBorder="1"/>
    <xf numFmtId="2" fontId="0" fillId="0" borderId="0" xfId="0" applyNumberFormat="1"/>
    <xf numFmtId="165" fontId="0" fillId="0" borderId="0" xfId="0" applyNumberFormat="1"/>
    <xf numFmtId="0" fontId="26" fillId="34" borderId="59" xfId="0" applyFont="1" applyFill="1" applyBorder="1" applyAlignment="1">
      <alignment horizontal="left" vertical="center" wrapText="1" readingOrder="1"/>
    </xf>
    <xf numFmtId="0" fontId="0" fillId="39" borderId="36" xfId="0" applyFill="1" applyBorder="1"/>
    <xf numFmtId="0" fontId="24" fillId="34" borderId="34" xfId="0" applyFont="1" applyFill="1" applyBorder="1" applyAlignment="1">
      <alignment vertical="center" wrapText="1"/>
    </xf>
    <xf numFmtId="0" fontId="25" fillId="34" borderId="34" xfId="0" applyFont="1" applyFill="1" applyBorder="1" applyAlignment="1">
      <alignment horizontal="center" vertical="center" wrapText="1" readingOrder="1"/>
    </xf>
    <xf numFmtId="0" fontId="25" fillId="40" borderId="34" xfId="0" applyFont="1" applyFill="1" applyBorder="1" applyAlignment="1">
      <alignment horizontal="left" vertical="center" wrapText="1" readingOrder="1"/>
    </xf>
    <xf numFmtId="0" fontId="25" fillId="40" borderId="34" xfId="0" applyFont="1" applyFill="1" applyBorder="1" applyAlignment="1">
      <alignment horizontal="center" vertical="center" wrapText="1" readingOrder="1"/>
    </xf>
    <xf numFmtId="14" fontId="0" fillId="39" borderId="64" xfId="0" applyNumberFormat="1" applyFill="1" applyBorder="1"/>
    <xf numFmtId="0" fontId="24" fillId="34" borderId="35" xfId="0" applyFont="1" applyFill="1" applyBorder="1" applyAlignment="1">
      <alignment vertical="center" wrapText="1"/>
    </xf>
    <xf numFmtId="0" fontId="25" fillId="34" borderId="35" xfId="0" applyFont="1" applyFill="1" applyBorder="1" applyAlignment="1">
      <alignment horizontal="center" vertical="center" wrapText="1" readingOrder="1"/>
    </xf>
    <xf numFmtId="14" fontId="0" fillId="39" borderId="65" xfId="0" applyNumberFormat="1" applyFill="1" applyBorder="1"/>
    <xf numFmtId="0" fontId="0" fillId="0" borderId="10" xfId="0" applyBorder="1"/>
    <xf numFmtId="0" fontId="0" fillId="0" borderId="12" xfId="0" applyBorder="1"/>
    <xf numFmtId="0" fontId="25" fillId="34" borderId="66" xfId="0" applyFont="1" applyFill="1" applyBorder="1" applyAlignment="1">
      <alignment horizontal="center" vertical="center" wrapText="1" readingOrder="1"/>
    </xf>
    <xf numFmtId="14" fontId="0" fillId="39" borderId="36" xfId="0" applyNumberFormat="1" applyFill="1" applyBorder="1"/>
    <xf numFmtId="0" fontId="0" fillId="41" borderId="31" xfId="0" applyFill="1" applyBorder="1"/>
    <xf numFmtId="0" fontId="0" fillId="41" borderId="33" xfId="0" applyFill="1" applyBorder="1"/>
    <xf numFmtId="0" fontId="0" fillId="41" borderId="42" xfId="0" applyFill="1" applyBorder="1"/>
    <xf numFmtId="0" fontId="0" fillId="41" borderId="43" xfId="0" applyFill="1" applyBorder="1"/>
    <xf numFmtId="0" fontId="0" fillId="41" borderId="38" xfId="0" applyFill="1" applyBorder="1"/>
    <xf numFmtId="0" fontId="0" fillId="41" borderId="61" xfId="0" applyFill="1" applyBorder="1"/>
    <xf numFmtId="0" fontId="28" fillId="42" borderId="80" xfId="0" applyFont="1" applyFill="1" applyBorder="1" applyAlignment="1">
      <alignment horizontal="left" vertical="top" wrapText="1" readingOrder="1"/>
    </xf>
    <xf numFmtId="0" fontId="28" fillId="42" borderId="80" xfId="0" applyFont="1" applyFill="1" applyBorder="1" applyAlignment="1">
      <alignment horizontal="center" vertical="top" wrapText="1" readingOrder="1"/>
    </xf>
    <xf numFmtId="0" fontId="26" fillId="34" borderId="80" xfId="0" applyFont="1" applyFill="1" applyBorder="1" applyAlignment="1">
      <alignment horizontal="left" vertical="top" wrapText="1" readingOrder="1"/>
    </xf>
    <xf numFmtId="14" fontId="26" fillId="34" borderId="80" xfId="0" applyNumberFormat="1" applyFont="1" applyFill="1" applyBorder="1" applyAlignment="1">
      <alignment horizontal="center" vertical="top" wrapText="1" readingOrder="1"/>
    </xf>
    <xf numFmtId="0" fontId="26" fillId="34" borderId="80" xfId="0" applyFont="1" applyFill="1" applyBorder="1" applyAlignment="1">
      <alignment horizontal="center" vertical="top" wrapText="1" readingOrder="1"/>
    </xf>
    <xf numFmtId="0" fontId="28" fillId="42" borderId="82" xfId="0" applyFont="1" applyFill="1" applyBorder="1" applyAlignment="1">
      <alignment horizontal="center" vertical="top" wrapText="1" readingOrder="1"/>
    </xf>
    <xf numFmtId="14" fontId="0" fillId="39" borderId="0" xfId="0" applyNumberFormat="1" applyFill="1"/>
    <xf numFmtId="0" fontId="0" fillId="39" borderId="0" xfId="0" applyFill="1"/>
    <xf numFmtId="0" fontId="27" fillId="0" borderId="0" xfId="0" applyFont="1"/>
    <xf numFmtId="0" fontId="0" fillId="39" borderId="60" xfId="0" applyFill="1" applyBorder="1"/>
    <xf numFmtId="2" fontId="0" fillId="39" borderId="60" xfId="0" applyNumberFormat="1" applyFill="1" applyBorder="1"/>
    <xf numFmtId="0" fontId="0" fillId="39" borderId="87" xfId="0" applyFill="1" applyBorder="1"/>
    <xf numFmtId="0" fontId="0" fillId="39" borderId="70" xfId="0" applyFill="1" applyBorder="1"/>
    <xf numFmtId="2" fontId="0" fillId="39" borderId="70" xfId="0" applyNumberFormat="1" applyFill="1" applyBorder="1"/>
    <xf numFmtId="0" fontId="0" fillId="39" borderId="88" xfId="0" applyFill="1" applyBorder="1"/>
    <xf numFmtId="0" fontId="26" fillId="34" borderId="81" xfId="0" applyFont="1" applyFill="1" applyBorder="1" applyAlignment="1">
      <alignment horizontal="left" vertical="top" wrapText="1" readingOrder="1"/>
    </xf>
    <xf numFmtId="0" fontId="26" fillId="34" borderId="82" xfId="0" applyFont="1" applyFill="1" applyBorder="1" applyAlignment="1">
      <alignment horizontal="left" vertical="top" wrapText="1" readingOrder="1"/>
    </xf>
    <xf numFmtId="0" fontId="26" fillId="34" borderId="83" xfId="0" applyFont="1" applyFill="1" applyBorder="1" applyAlignment="1">
      <alignment horizontal="left" vertical="top" wrapText="1" readingOrder="1"/>
    </xf>
    <xf numFmtId="0" fontId="26" fillId="34" borderId="81" xfId="0" applyFont="1" applyFill="1" applyBorder="1" applyAlignment="1">
      <alignment horizontal="left" vertical="top" wrapText="1" readingOrder="1"/>
    </xf>
    <xf numFmtId="0" fontId="26" fillId="34" borderId="82" xfId="0" applyFont="1" applyFill="1" applyBorder="1" applyAlignment="1">
      <alignment horizontal="left" vertical="top" wrapText="1" readingOrder="1"/>
    </xf>
    <xf numFmtId="0" fontId="26" fillId="34" borderId="83" xfId="0" applyFont="1" applyFill="1" applyBorder="1" applyAlignment="1">
      <alignment horizontal="left" vertical="top" wrapText="1" readingOrder="1"/>
    </xf>
    <xf numFmtId="0" fontId="26" fillId="34" borderId="81" xfId="0" applyFont="1" applyFill="1" applyBorder="1" applyAlignment="1">
      <alignment vertical="top" wrapText="1" readingOrder="1"/>
    </xf>
    <xf numFmtId="0" fontId="0" fillId="34" borderId="64" xfId="0" applyFill="1" applyBorder="1"/>
    <xf numFmtId="0" fontId="24" fillId="34" borderId="89" xfId="0" applyFont="1" applyFill="1" applyBorder="1" applyAlignment="1">
      <alignment vertical="center" wrapText="1"/>
    </xf>
    <xf numFmtId="0" fontId="29" fillId="0" borderId="36" xfId="0" applyFont="1" applyBorder="1"/>
    <xf numFmtId="0" fontId="30" fillId="0" borderId="36" xfId="0" applyFont="1" applyBorder="1" applyAlignment="1">
      <alignment textRotation="90"/>
    </xf>
    <xf numFmtId="0" fontId="30" fillId="41" borderId="0" xfId="0" applyFont="1" applyFill="1" applyBorder="1"/>
    <xf numFmtId="0" fontId="29" fillId="0" borderId="10" xfId="0" applyFont="1" applyFill="1" applyBorder="1" applyAlignment="1">
      <alignment wrapText="1"/>
    </xf>
    <xf numFmtId="0" fontId="30" fillId="0" borderId="36" xfId="0" applyFont="1" applyFill="1" applyBorder="1" applyAlignment="1">
      <alignment wrapText="1"/>
    </xf>
    <xf numFmtId="0" fontId="30" fillId="0" borderId="12" xfId="0" applyFont="1" applyFill="1" applyBorder="1" applyAlignment="1">
      <alignment wrapText="1"/>
    </xf>
    <xf numFmtId="0" fontId="29" fillId="0" borderId="36" xfId="0" applyFont="1" applyFill="1" applyBorder="1" applyAlignment="1">
      <alignment wrapText="1"/>
    </xf>
    <xf numFmtId="0" fontId="30" fillId="0" borderId="36" xfId="0" applyFont="1" applyFill="1" applyBorder="1" applyAlignment="1">
      <alignment textRotation="90" wrapText="1"/>
    </xf>
    <xf numFmtId="0" fontId="30" fillId="0" borderId="12" xfId="0" applyFont="1" applyFill="1" applyBorder="1" applyAlignment="1">
      <alignment textRotation="90" wrapText="1"/>
    </xf>
    <xf numFmtId="0" fontId="30" fillId="0" borderId="31" xfId="0" applyFont="1" applyBorder="1"/>
    <xf numFmtId="0" fontId="30" fillId="0" borderId="45" xfId="0" applyFont="1" applyBorder="1"/>
    <xf numFmtId="0" fontId="30" fillId="0" borderId="46" xfId="0" applyFont="1" applyBorder="1"/>
    <xf numFmtId="164" fontId="30" fillId="0" borderId="47" xfId="0" applyNumberFormat="1" applyFont="1" applyBorder="1"/>
    <xf numFmtId="0" fontId="30" fillId="0" borderId="84" xfId="0" applyFont="1" applyBorder="1"/>
    <xf numFmtId="0" fontId="30" fillId="0" borderId="71" xfId="0" applyFont="1" applyBorder="1"/>
    <xf numFmtId="2" fontId="30" fillId="0" borderId="71" xfId="0" applyNumberFormat="1" applyFont="1" applyBorder="1"/>
    <xf numFmtId="2" fontId="30" fillId="0" borderId="75" xfId="0" applyNumberFormat="1" applyFont="1" applyBorder="1"/>
    <xf numFmtId="0" fontId="31" fillId="34" borderId="71" xfId="0" applyFont="1" applyFill="1" applyBorder="1" applyAlignment="1">
      <alignment horizontal="left" vertical="center" wrapText="1" readingOrder="1"/>
    </xf>
    <xf numFmtId="0" fontId="30" fillId="0" borderId="67" xfId="0" applyFont="1" applyBorder="1"/>
    <xf numFmtId="0" fontId="30" fillId="0" borderId="47" xfId="0" applyFont="1" applyBorder="1"/>
    <xf numFmtId="0" fontId="30" fillId="0" borderId="42" xfId="0" applyFont="1" applyBorder="1"/>
    <xf numFmtId="0" fontId="30" fillId="0" borderId="50" xfId="0" applyFont="1" applyBorder="1"/>
    <xf numFmtId="0" fontId="30" fillId="0" borderId="51" xfId="0" applyFont="1" applyBorder="1"/>
    <xf numFmtId="164" fontId="30" fillId="0" borderId="52" xfId="0" applyNumberFormat="1" applyFont="1" applyBorder="1"/>
    <xf numFmtId="0" fontId="30" fillId="0" borderId="85" xfId="0" applyFont="1" applyBorder="1"/>
    <xf numFmtId="0" fontId="30" fillId="0" borderId="72" xfId="0" applyFont="1" applyBorder="1"/>
    <xf numFmtId="2" fontId="30" fillId="0" borderId="72" xfId="0" applyNumberFormat="1" applyFont="1" applyBorder="1"/>
    <xf numFmtId="2" fontId="30" fillId="0" borderId="76" xfId="0" applyNumberFormat="1" applyFont="1" applyBorder="1"/>
    <xf numFmtId="0" fontId="31" fillId="34" borderId="72" xfId="0" applyFont="1" applyFill="1" applyBorder="1" applyAlignment="1">
      <alignment horizontal="left" vertical="center" wrapText="1" readingOrder="1"/>
    </xf>
    <xf numFmtId="0" fontId="30" fillId="0" borderId="68" xfId="0" applyFont="1" applyBorder="1"/>
    <xf numFmtId="0" fontId="30" fillId="0" borderId="44" xfId="0" applyFont="1" applyBorder="1"/>
    <xf numFmtId="0" fontId="30" fillId="0" borderId="49" xfId="0" applyFont="1" applyBorder="1"/>
    <xf numFmtId="0" fontId="29" fillId="37" borderId="36" xfId="0" applyFont="1" applyFill="1" applyBorder="1"/>
    <xf numFmtId="0" fontId="29" fillId="37" borderId="56" xfId="0" applyFont="1" applyFill="1" applyBorder="1"/>
    <xf numFmtId="0" fontId="29" fillId="37" borderId="57" xfId="0" applyFont="1" applyFill="1" applyBorder="1"/>
    <xf numFmtId="164" fontId="29" fillId="37" borderId="58" xfId="0" applyNumberFormat="1" applyFont="1" applyFill="1" applyBorder="1"/>
    <xf numFmtId="0" fontId="30" fillId="0" borderId="53" xfId="0" applyFont="1" applyBorder="1"/>
    <xf numFmtId="0" fontId="30" fillId="0" borderId="54" xfId="0" applyFont="1" applyBorder="1"/>
    <xf numFmtId="164" fontId="30" fillId="0" borderId="55" xfId="0" applyNumberFormat="1" applyFont="1" applyBorder="1"/>
    <xf numFmtId="0" fontId="29" fillId="38" borderId="36" xfId="0" applyFont="1" applyFill="1" applyBorder="1"/>
    <xf numFmtId="0" fontId="29" fillId="38" borderId="56" xfId="0" applyFont="1" applyFill="1" applyBorder="1"/>
    <xf numFmtId="0" fontId="29" fillId="38" borderId="57" xfId="0" applyFont="1" applyFill="1" applyBorder="1"/>
    <xf numFmtId="164" fontId="29" fillId="38" borderId="58" xfId="0" applyNumberFormat="1" applyFont="1" applyFill="1" applyBorder="1"/>
    <xf numFmtId="0" fontId="31" fillId="34" borderId="73" xfId="0" applyFont="1" applyFill="1" applyBorder="1" applyAlignment="1">
      <alignment horizontal="left" vertical="center" wrapText="1" readingOrder="1"/>
    </xf>
    <xf numFmtId="0" fontId="30" fillId="0" borderId="69" xfId="0" applyFont="1" applyBorder="1"/>
    <xf numFmtId="0" fontId="30" fillId="0" borderId="52" xfId="0" applyFont="1" applyBorder="1"/>
    <xf numFmtId="0" fontId="30" fillId="0" borderId="48" xfId="0" applyFont="1" applyBorder="1"/>
    <xf numFmtId="164" fontId="30" fillId="0" borderId="49" xfId="0" applyNumberFormat="1" applyFont="1" applyBorder="1"/>
    <xf numFmtId="0" fontId="32" fillId="38" borderId="43" xfId="0" applyFont="1" applyFill="1" applyBorder="1" applyAlignment="1">
      <alignment horizontal="left" vertical="center" wrapText="1" readingOrder="1"/>
    </xf>
    <xf numFmtId="0" fontId="29" fillId="38" borderId="58" xfId="0" applyFont="1" applyFill="1" applyBorder="1"/>
    <xf numFmtId="0" fontId="30" fillId="0" borderId="75" xfId="0" applyFont="1" applyBorder="1"/>
    <xf numFmtId="0" fontId="30" fillId="0" borderId="78" xfId="0" applyFont="1" applyBorder="1"/>
    <xf numFmtId="0" fontId="30" fillId="0" borderId="79" xfId="0" applyFont="1" applyBorder="1"/>
    <xf numFmtId="0" fontId="29" fillId="38" borderId="12" xfId="0" applyFont="1" applyFill="1" applyBorder="1"/>
    <xf numFmtId="0" fontId="30" fillId="0" borderId="36" xfId="0" applyFont="1" applyFill="1" applyBorder="1"/>
    <xf numFmtId="0" fontId="30" fillId="0" borderId="36" xfId="0" applyFont="1" applyFill="1" applyBorder="1" applyAlignment="1">
      <alignment horizontal="left" indent="1"/>
    </xf>
    <xf numFmtId="0" fontId="30" fillId="0" borderId="43" xfId="0" applyFont="1" applyBorder="1"/>
    <xf numFmtId="0" fontId="29" fillId="38" borderId="10" xfId="0" applyFont="1" applyFill="1" applyBorder="1"/>
    <xf numFmtId="0" fontId="30" fillId="0" borderId="86" xfId="0" applyFont="1" applyBorder="1"/>
    <xf numFmtId="0" fontId="30" fillId="0" borderId="73" xfId="0" applyFont="1" applyBorder="1"/>
    <xf numFmtId="2" fontId="30" fillId="0" borderId="73" xfId="0" applyNumberFormat="1" applyFont="1" applyBorder="1"/>
    <xf numFmtId="2" fontId="30" fillId="0" borderId="77" xfId="0" applyNumberFormat="1" applyFont="1" applyBorder="1"/>
    <xf numFmtId="0" fontId="30" fillId="41" borderId="74" xfId="0" applyFont="1" applyFill="1" applyBorder="1"/>
    <xf numFmtId="166" fontId="33" fillId="41" borderId="32" xfId="0" applyNumberFormat="1" applyFont="1" applyFill="1" applyBorder="1" applyAlignment="1">
      <alignment horizontal="center" vertical="center"/>
    </xf>
    <xf numFmtId="166" fontId="34" fillId="41" borderId="0" xfId="0" applyNumberFormat="1" applyFont="1" applyFill="1" applyBorder="1" applyAlignment="1">
      <alignment horizontal="center" vertical="center"/>
    </xf>
    <xf numFmtId="0" fontId="26" fillId="34" borderId="62" xfId="0" applyFont="1" applyFill="1" applyBorder="1" applyAlignment="1">
      <alignment horizontal="left" vertical="top" wrapText="1" readingOrder="1"/>
    </xf>
    <xf numFmtId="0" fontId="26" fillId="34" borderId="63" xfId="0" applyFont="1" applyFill="1" applyBorder="1" applyAlignment="1">
      <alignment horizontal="left" vertical="top" wrapText="1" readingOrder="1"/>
    </xf>
    <xf numFmtId="0" fontId="26" fillId="34" borderId="35" xfId="0" applyFont="1" applyFill="1" applyBorder="1" applyAlignment="1">
      <alignment horizontal="left" vertical="top" wrapText="1" readingOrder="1"/>
    </xf>
    <xf numFmtId="0" fontId="26" fillId="34" borderId="81" xfId="0" applyFont="1" applyFill="1" applyBorder="1" applyAlignment="1">
      <alignment horizontal="left" vertical="top" wrapText="1" readingOrder="1"/>
    </xf>
    <xf numFmtId="0" fontId="26" fillId="34" borderId="82" xfId="0" applyFont="1" applyFill="1" applyBorder="1" applyAlignment="1">
      <alignment horizontal="left" vertical="top" wrapText="1" readingOrder="1"/>
    </xf>
    <xf numFmtId="0" fontId="26" fillId="34" borderId="83" xfId="0" applyFont="1" applyFill="1" applyBorder="1" applyAlignment="1">
      <alignment horizontal="left" vertical="top" wrapText="1" readingOrder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5" xfId="43"/>
    <cellStyle name="Normal 7" xfId="45"/>
    <cellStyle name="Note" xfId="15" builtinId="10" customBuiltin="1"/>
    <cellStyle name="Output" xfId="10" builtinId="21" customBuiltin="1"/>
    <cellStyle name="Percent 2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4400" b="1"/>
              <a:t>Midnight</a:t>
            </a:r>
            <a:r>
              <a:rPr lang="en-GB" sz="4400" b="1" baseline="0"/>
              <a:t> Census Position by Specialty</a:t>
            </a:r>
            <a:endParaRPr lang="en-GB" sz="4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57678824009759E-2"/>
          <c:y val="0.12125206571400797"/>
          <c:w val="0.91550858697924009"/>
          <c:h val="0.7894312877888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'Occupancy by Specialty'!$B$1</c:f>
              <c:strCache>
                <c:ptCount val="1"/>
                <c:pt idx="0">
                  <c:v>Cardiac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Specialty'!$B$3:$B$55</c:f>
              <c:numCache>
                <c:formatCode>General</c:formatCode>
                <c:ptCount val="15"/>
                <c:pt idx="0">
                  <c:v>48</c:v>
                </c:pt>
                <c:pt idx="1">
                  <c:v>48</c:v>
                </c:pt>
                <c:pt idx="2">
                  <c:v>47</c:v>
                </c:pt>
                <c:pt idx="3">
                  <c:v>42</c:v>
                </c:pt>
                <c:pt idx="4">
                  <c:v>38</c:v>
                </c:pt>
                <c:pt idx="5">
                  <c:v>37</c:v>
                </c:pt>
                <c:pt idx="6">
                  <c:v>41</c:v>
                </c:pt>
                <c:pt idx="7">
                  <c:v>40</c:v>
                </c:pt>
                <c:pt idx="8">
                  <c:v>38</c:v>
                </c:pt>
                <c:pt idx="9">
                  <c:v>42</c:v>
                </c:pt>
                <c:pt idx="10">
                  <c:v>42</c:v>
                </c:pt>
                <c:pt idx="11">
                  <c:v>39</c:v>
                </c:pt>
                <c:pt idx="12">
                  <c:v>38</c:v>
                </c:pt>
                <c:pt idx="13">
                  <c:v>38</c:v>
                </c:pt>
                <c:pt idx="1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6-4A6F-AA9F-BD92E765ADDC}"/>
            </c:ext>
          </c:extLst>
        </c:ser>
        <c:ser>
          <c:idx val="1"/>
          <c:order val="1"/>
          <c:tx>
            <c:strRef>
              <c:f>'Occupancy by Specialty'!$C$1</c:f>
              <c:strCache>
                <c:ptCount val="1"/>
                <c:pt idx="0">
                  <c:v>Thoracic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Specialty'!$C$3:$C$55</c:f>
              <c:numCache>
                <c:formatCode>General</c:formatCode>
                <c:ptCount val="15"/>
                <c:pt idx="0">
                  <c:v>25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23</c:v>
                </c:pt>
                <c:pt idx="5">
                  <c:v>18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18</c:v>
                </c:pt>
                <c:pt idx="12">
                  <c:v>15</c:v>
                </c:pt>
                <c:pt idx="13">
                  <c:v>18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6-4A6F-AA9F-BD92E765ADDC}"/>
            </c:ext>
          </c:extLst>
        </c:ser>
        <c:ser>
          <c:idx val="2"/>
          <c:order val="2"/>
          <c:tx>
            <c:strRef>
              <c:f>'Occupancy by Specialty'!$D$1</c:f>
              <c:strCache>
                <c:ptCount val="1"/>
                <c:pt idx="0">
                  <c:v>Cardiology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Specialty'!$D$3:$D$55</c:f>
              <c:numCache>
                <c:formatCode>General</c:formatCode>
                <c:ptCount val="15"/>
                <c:pt idx="0">
                  <c:v>27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22</c:v>
                </c:pt>
                <c:pt idx="5">
                  <c:v>16</c:v>
                </c:pt>
                <c:pt idx="6">
                  <c:v>19</c:v>
                </c:pt>
                <c:pt idx="7">
                  <c:v>32</c:v>
                </c:pt>
                <c:pt idx="8">
                  <c:v>30</c:v>
                </c:pt>
                <c:pt idx="9">
                  <c:v>31</c:v>
                </c:pt>
                <c:pt idx="10">
                  <c:v>28</c:v>
                </c:pt>
                <c:pt idx="11">
                  <c:v>23</c:v>
                </c:pt>
                <c:pt idx="12">
                  <c:v>17</c:v>
                </c:pt>
                <c:pt idx="13">
                  <c:v>23</c:v>
                </c:pt>
                <c:pt idx="1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F6-4A6F-AA9F-BD92E765ADDC}"/>
            </c:ext>
          </c:extLst>
        </c:ser>
        <c:ser>
          <c:idx val="3"/>
          <c:order val="3"/>
          <c:tx>
            <c:strRef>
              <c:f>'Occupancy by Specialty'!$E$1</c:f>
              <c:strCache>
                <c:ptCount val="1"/>
                <c:pt idx="0">
                  <c:v>General Surgery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Specialty'!$E$3:$E$55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F6-4A6F-AA9F-BD92E765ADDC}"/>
            </c:ext>
          </c:extLst>
        </c:ser>
        <c:ser>
          <c:idx val="4"/>
          <c:order val="4"/>
          <c:tx>
            <c:strRef>
              <c:f>'Occupancy by Specialty'!$F$1</c:f>
              <c:strCache>
                <c:ptCount val="1"/>
                <c:pt idx="0">
                  <c:v>Ophthalmology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Specialty'!$F$3:$F$55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F6-4A6F-AA9F-BD92E765ADDC}"/>
            </c:ext>
          </c:extLst>
        </c:ser>
        <c:ser>
          <c:idx val="5"/>
          <c:order val="5"/>
          <c:tx>
            <c:strRef>
              <c:f>'Occupancy by Specialty'!$G$1</c:f>
              <c:strCache>
                <c:ptCount val="1"/>
                <c:pt idx="0">
                  <c:v>Orthopaedics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Specialty'!$G$3:$G$55</c:f>
              <c:numCache>
                <c:formatCode>General</c:formatCode>
                <c:ptCount val="15"/>
                <c:pt idx="0">
                  <c:v>31</c:v>
                </c:pt>
                <c:pt idx="1">
                  <c:v>37</c:v>
                </c:pt>
                <c:pt idx="2">
                  <c:v>42</c:v>
                </c:pt>
                <c:pt idx="3">
                  <c:v>48</c:v>
                </c:pt>
                <c:pt idx="4">
                  <c:v>50</c:v>
                </c:pt>
                <c:pt idx="5">
                  <c:v>40</c:v>
                </c:pt>
                <c:pt idx="6">
                  <c:v>29</c:v>
                </c:pt>
                <c:pt idx="7">
                  <c:v>35</c:v>
                </c:pt>
                <c:pt idx="8">
                  <c:v>36</c:v>
                </c:pt>
                <c:pt idx="9">
                  <c:v>25</c:v>
                </c:pt>
                <c:pt idx="10">
                  <c:v>14</c:v>
                </c:pt>
                <c:pt idx="11">
                  <c:v>8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F6-4A6F-AA9F-BD92E765ADDC}"/>
            </c:ext>
          </c:extLst>
        </c:ser>
        <c:ser>
          <c:idx val="6"/>
          <c:order val="6"/>
          <c:tx>
            <c:strRef>
              <c:f>'Occupancy by Specialty'!$H$1</c:f>
              <c:strCache>
                <c:ptCount val="1"/>
                <c:pt idx="0">
                  <c:v>Plastic Surgery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Specialty'!$H$3:$H$55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F6-4A6F-AA9F-BD92E765ADDC}"/>
            </c:ext>
          </c:extLst>
        </c:ser>
        <c:ser>
          <c:idx val="7"/>
          <c:order val="7"/>
          <c:tx>
            <c:strRef>
              <c:f>'Occupancy by Specialty'!$I$1</c:f>
              <c:strCache>
                <c:ptCount val="1"/>
                <c:pt idx="0">
                  <c:v>Respiratory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Specialty'!$I$3:$I$55</c:f>
              <c:numCache>
                <c:formatCode>General</c:formatCode>
                <c:ptCount val="1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F6-4A6F-AA9F-BD92E765AD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2777640"/>
        <c:axId val="362776328"/>
      </c:barChart>
      <c:lineChart>
        <c:grouping val="standard"/>
        <c:varyColors val="0"/>
        <c:ser>
          <c:idx val="8"/>
          <c:order val="8"/>
          <c:tx>
            <c:strRef>
              <c:f>'Occupancy by Specialty'!$J$1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'Occupancy by Specialty'!$J$3:$J$55</c:f>
              <c:numCache>
                <c:formatCode>General</c:formatCode>
                <c:ptCount val="15"/>
                <c:pt idx="0">
                  <c:v>134</c:v>
                </c:pt>
                <c:pt idx="1">
                  <c:v>148</c:v>
                </c:pt>
                <c:pt idx="2">
                  <c:v>154</c:v>
                </c:pt>
                <c:pt idx="3">
                  <c:v>147</c:v>
                </c:pt>
                <c:pt idx="4">
                  <c:v>136</c:v>
                </c:pt>
                <c:pt idx="5">
                  <c:v>111</c:v>
                </c:pt>
                <c:pt idx="6">
                  <c:v>110</c:v>
                </c:pt>
                <c:pt idx="7">
                  <c:v>134</c:v>
                </c:pt>
                <c:pt idx="8">
                  <c:v>129</c:v>
                </c:pt>
                <c:pt idx="9">
                  <c:v>126</c:v>
                </c:pt>
                <c:pt idx="10">
                  <c:v>108</c:v>
                </c:pt>
                <c:pt idx="11">
                  <c:v>89</c:v>
                </c:pt>
                <c:pt idx="12">
                  <c:v>76</c:v>
                </c:pt>
                <c:pt idx="13">
                  <c:v>85</c:v>
                </c:pt>
                <c:pt idx="14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9F6-4A6F-AA9F-BD92E765A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713928"/>
        <c:axId val="693716552"/>
      </c:lineChart>
      <c:dateAx>
        <c:axId val="362777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Midnight Census 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776328"/>
        <c:crosses val="autoZero"/>
        <c:auto val="1"/>
        <c:lblOffset val="100"/>
        <c:baseTimeUnit val="days"/>
      </c:dateAx>
      <c:valAx>
        <c:axId val="36277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Number of Patients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777640"/>
        <c:crosses val="autoZero"/>
        <c:crossBetween val="between"/>
      </c:valAx>
      <c:valAx>
        <c:axId val="693716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Number of Patients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13928"/>
        <c:crosses val="max"/>
        <c:crossBetween val="between"/>
      </c:valAx>
      <c:catAx>
        <c:axId val="693713928"/>
        <c:scaling>
          <c:orientation val="minMax"/>
        </c:scaling>
        <c:delete val="1"/>
        <c:axPos val="b"/>
        <c:majorTickMark val="out"/>
        <c:minorTickMark val="none"/>
        <c:tickLblPos val="nextTo"/>
        <c:crossAx val="693716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4.3549922715364085E-2"/>
          <c:y val="5.9650238164673859E-2"/>
          <c:w val="0.92145038995268491"/>
          <c:h val="5.4347234373481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Midnight</a:t>
            </a:r>
            <a:r>
              <a:rPr lang="en-GB" baseline="0"/>
              <a:t> Census Position by Specialty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374637764464573E-2"/>
          <c:y val="8.6684171222230932E-2"/>
          <c:w val="0.92226036208026585"/>
          <c:h val="0.67665552676191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'Occupancy by Specialty'!$B$1</c:f>
              <c:strCache>
                <c:ptCount val="1"/>
                <c:pt idx="0">
                  <c:v>Cardiac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Specialty'!$B$3:$B$55</c:f>
              <c:numCache>
                <c:formatCode>General</c:formatCode>
                <c:ptCount val="15"/>
                <c:pt idx="0">
                  <c:v>48</c:v>
                </c:pt>
                <c:pt idx="1">
                  <c:v>48</c:v>
                </c:pt>
                <c:pt idx="2">
                  <c:v>47</c:v>
                </c:pt>
                <c:pt idx="3">
                  <c:v>42</c:v>
                </c:pt>
                <c:pt idx="4">
                  <c:v>38</c:v>
                </c:pt>
                <c:pt idx="5">
                  <c:v>37</c:v>
                </c:pt>
                <c:pt idx="6">
                  <c:v>41</c:v>
                </c:pt>
                <c:pt idx="7">
                  <c:v>40</c:v>
                </c:pt>
                <c:pt idx="8">
                  <c:v>38</c:v>
                </c:pt>
                <c:pt idx="9">
                  <c:v>42</c:v>
                </c:pt>
                <c:pt idx="10">
                  <c:v>42</c:v>
                </c:pt>
                <c:pt idx="11">
                  <c:v>39</c:v>
                </c:pt>
                <c:pt idx="12">
                  <c:v>38</c:v>
                </c:pt>
                <c:pt idx="13">
                  <c:v>38</c:v>
                </c:pt>
                <c:pt idx="1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F-49B0-A380-97890AE2E5AF}"/>
            </c:ext>
          </c:extLst>
        </c:ser>
        <c:ser>
          <c:idx val="1"/>
          <c:order val="1"/>
          <c:tx>
            <c:strRef>
              <c:f>'Occupancy by Specialty'!$C$1</c:f>
              <c:strCache>
                <c:ptCount val="1"/>
                <c:pt idx="0">
                  <c:v>Thoracic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Specialty'!$C$3:$C$55</c:f>
              <c:numCache>
                <c:formatCode>General</c:formatCode>
                <c:ptCount val="15"/>
                <c:pt idx="0">
                  <c:v>25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23</c:v>
                </c:pt>
                <c:pt idx="5">
                  <c:v>18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18</c:v>
                </c:pt>
                <c:pt idx="12">
                  <c:v>15</c:v>
                </c:pt>
                <c:pt idx="13">
                  <c:v>18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6F-49B0-A380-97890AE2E5AF}"/>
            </c:ext>
          </c:extLst>
        </c:ser>
        <c:ser>
          <c:idx val="2"/>
          <c:order val="2"/>
          <c:tx>
            <c:strRef>
              <c:f>'Occupancy by Specialty'!$D$1</c:f>
              <c:strCache>
                <c:ptCount val="1"/>
                <c:pt idx="0">
                  <c:v>Cardiology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Specialty'!$D$3:$D$55</c:f>
              <c:numCache>
                <c:formatCode>General</c:formatCode>
                <c:ptCount val="15"/>
                <c:pt idx="0">
                  <c:v>27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22</c:v>
                </c:pt>
                <c:pt idx="5">
                  <c:v>16</c:v>
                </c:pt>
                <c:pt idx="6">
                  <c:v>19</c:v>
                </c:pt>
                <c:pt idx="7">
                  <c:v>32</c:v>
                </c:pt>
                <c:pt idx="8">
                  <c:v>30</c:v>
                </c:pt>
                <c:pt idx="9">
                  <c:v>31</c:v>
                </c:pt>
                <c:pt idx="10">
                  <c:v>28</c:v>
                </c:pt>
                <c:pt idx="11">
                  <c:v>23</c:v>
                </c:pt>
                <c:pt idx="12">
                  <c:v>17</c:v>
                </c:pt>
                <c:pt idx="13">
                  <c:v>23</c:v>
                </c:pt>
                <c:pt idx="1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6F-49B0-A380-97890AE2E5AF}"/>
            </c:ext>
          </c:extLst>
        </c:ser>
        <c:ser>
          <c:idx val="3"/>
          <c:order val="3"/>
          <c:tx>
            <c:strRef>
              <c:f>'Occupancy by Specialty'!$E$1</c:f>
              <c:strCache>
                <c:ptCount val="1"/>
                <c:pt idx="0">
                  <c:v>General Surgery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Specialty'!$E$3:$E$55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6F-49B0-A380-97890AE2E5AF}"/>
            </c:ext>
          </c:extLst>
        </c:ser>
        <c:ser>
          <c:idx val="4"/>
          <c:order val="4"/>
          <c:tx>
            <c:strRef>
              <c:f>'Occupancy by Specialty'!$F$1</c:f>
              <c:strCache>
                <c:ptCount val="1"/>
                <c:pt idx="0">
                  <c:v>Ophthalmology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Specialty'!$F$3:$F$55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F-49B0-A380-97890AE2E5AF}"/>
            </c:ext>
          </c:extLst>
        </c:ser>
        <c:ser>
          <c:idx val="5"/>
          <c:order val="5"/>
          <c:tx>
            <c:strRef>
              <c:f>'Occupancy by Specialty'!$G$1</c:f>
              <c:strCache>
                <c:ptCount val="1"/>
                <c:pt idx="0">
                  <c:v>Orthopaedics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Specialty'!$G$3:$G$55</c:f>
              <c:numCache>
                <c:formatCode>General</c:formatCode>
                <c:ptCount val="15"/>
                <c:pt idx="0">
                  <c:v>31</c:v>
                </c:pt>
                <c:pt idx="1">
                  <c:v>37</c:v>
                </c:pt>
                <c:pt idx="2">
                  <c:v>42</c:v>
                </c:pt>
                <c:pt idx="3">
                  <c:v>48</c:v>
                </c:pt>
                <c:pt idx="4">
                  <c:v>50</c:v>
                </c:pt>
                <c:pt idx="5">
                  <c:v>40</c:v>
                </c:pt>
                <c:pt idx="6">
                  <c:v>29</c:v>
                </c:pt>
                <c:pt idx="7">
                  <c:v>35</c:v>
                </c:pt>
                <c:pt idx="8">
                  <c:v>36</c:v>
                </c:pt>
                <c:pt idx="9">
                  <c:v>25</c:v>
                </c:pt>
                <c:pt idx="10">
                  <c:v>14</c:v>
                </c:pt>
                <c:pt idx="11">
                  <c:v>8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6F-49B0-A380-97890AE2E5AF}"/>
            </c:ext>
          </c:extLst>
        </c:ser>
        <c:ser>
          <c:idx val="6"/>
          <c:order val="6"/>
          <c:tx>
            <c:strRef>
              <c:f>'Occupancy by Specialty'!$H$1</c:f>
              <c:strCache>
                <c:ptCount val="1"/>
                <c:pt idx="0">
                  <c:v>Plastic Surgery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Specialty'!$H$3:$H$55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6F-49B0-A380-97890AE2E5AF}"/>
            </c:ext>
          </c:extLst>
        </c:ser>
        <c:ser>
          <c:idx val="7"/>
          <c:order val="7"/>
          <c:tx>
            <c:strRef>
              <c:f>'Occupancy by Specialty'!$I$1</c:f>
              <c:strCache>
                <c:ptCount val="1"/>
                <c:pt idx="0">
                  <c:v>Respiratory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'Occupancy by Specialty'!$A$3:$A$55</c:f>
              <c:numCache>
                <c:formatCode>m/d/yyyy</c:formatCode>
                <c:ptCount val="15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</c:numCache>
            </c:numRef>
          </c:cat>
          <c:val>
            <c:numRef>
              <c:f>'Occupancy by Specialty'!$I$3:$I$55</c:f>
              <c:numCache>
                <c:formatCode>General</c:formatCode>
                <c:ptCount val="1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6F-49B0-A380-97890AE2E5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2777640"/>
        <c:axId val="362776328"/>
      </c:barChart>
      <c:lineChart>
        <c:grouping val="standard"/>
        <c:varyColors val="0"/>
        <c:ser>
          <c:idx val="8"/>
          <c:order val="8"/>
          <c:tx>
            <c:strRef>
              <c:f>'Occupancy by Specialty'!$J$1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'Occupancy by Specialty'!$J$3:$J$55</c:f>
              <c:numCache>
                <c:formatCode>General</c:formatCode>
                <c:ptCount val="15"/>
                <c:pt idx="0">
                  <c:v>134</c:v>
                </c:pt>
                <c:pt idx="1">
                  <c:v>148</c:v>
                </c:pt>
                <c:pt idx="2">
                  <c:v>154</c:v>
                </c:pt>
                <c:pt idx="3">
                  <c:v>147</c:v>
                </c:pt>
                <c:pt idx="4">
                  <c:v>136</c:v>
                </c:pt>
                <c:pt idx="5">
                  <c:v>111</c:v>
                </c:pt>
                <c:pt idx="6">
                  <c:v>110</c:v>
                </c:pt>
                <c:pt idx="7">
                  <c:v>134</c:v>
                </c:pt>
                <c:pt idx="8">
                  <c:v>129</c:v>
                </c:pt>
                <c:pt idx="9">
                  <c:v>126</c:v>
                </c:pt>
                <c:pt idx="10">
                  <c:v>108</c:v>
                </c:pt>
                <c:pt idx="11">
                  <c:v>89</c:v>
                </c:pt>
                <c:pt idx="12">
                  <c:v>76</c:v>
                </c:pt>
                <c:pt idx="13">
                  <c:v>85</c:v>
                </c:pt>
                <c:pt idx="14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6F-49B0-A380-97890AE2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713928"/>
        <c:axId val="693716552"/>
      </c:lineChart>
      <c:dateAx>
        <c:axId val="362777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Midnight Census 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776328"/>
        <c:crosses val="autoZero"/>
        <c:auto val="1"/>
        <c:lblOffset val="100"/>
        <c:baseTimeUnit val="days"/>
      </c:dateAx>
      <c:valAx>
        <c:axId val="36277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Patients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777640"/>
        <c:crosses val="autoZero"/>
        <c:crossBetween val="between"/>
      </c:valAx>
      <c:valAx>
        <c:axId val="693716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13928"/>
        <c:crosses val="max"/>
        <c:crossBetween val="between"/>
      </c:valAx>
      <c:catAx>
        <c:axId val="693713928"/>
        <c:scaling>
          <c:orientation val="minMax"/>
        </c:scaling>
        <c:delete val="1"/>
        <c:axPos val="b"/>
        <c:majorTickMark val="out"/>
        <c:minorTickMark val="none"/>
        <c:tickLblPos val="nextTo"/>
        <c:crossAx val="693716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6.6698844815427746E-2"/>
          <c:y val="6.2119390534141367E-2"/>
          <c:w val="0.92145038995268491"/>
          <c:h val="8.150770314540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71437</xdr:rowOff>
    </xdr:from>
    <xdr:to>
      <xdr:col>19</xdr:col>
      <xdr:colOff>4762</xdr:colOff>
      <xdr:row>27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361949</xdr:colOff>
      <xdr:row>5</xdr:row>
      <xdr:rowOff>128585</xdr:rowOff>
    </xdr:from>
    <xdr:to>
      <xdr:col>27</xdr:col>
      <xdr:colOff>333375</xdr:colOff>
      <xdr:row>66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ysong" refreshedDate="43914.331006250002" createdVersion="6" refreshedVersion="6" minRefreshableVersion="3" recordCount="66">
  <cacheSource type="worksheet">
    <worksheetSource ref="B1:H1048576" sheet="Admissions per specialty"/>
  </cacheSource>
  <cacheFields count="7">
    <cacheField name="Specialty" numFmtId="0">
      <sharedItems containsBlank="1" count="11">
        <s v="Cardiac Surgery"/>
        <s v="Cardiology"/>
        <s v="General Surgery"/>
        <s v="General Surgery Scopes"/>
        <s v="Ophthalmology"/>
        <s v="Orthopaedics"/>
        <s v="Respiratory Medicine"/>
        <s v="Thoracic Surgery"/>
        <s v="Golden Jubilee National Hospital Total"/>
        <s v="Plastic Surgery"/>
        <m/>
      </sharedItems>
    </cacheField>
    <cacheField name="Elective" numFmtId="0">
      <sharedItems containsString="0" containsBlank="1" containsNumber="1" containsInteger="1" minValue="1" maxValue="103"/>
    </cacheField>
    <cacheField name="Emergency" numFmtId="0">
      <sharedItems containsString="0" containsBlank="1" containsNumber="1" containsInteger="1" minValue="1" maxValue="5"/>
    </cacheField>
    <cacheField name="Transfer" numFmtId="0">
      <sharedItems containsString="0" containsBlank="1" containsNumber="1" containsInteger="1" minValue="1" maxValue="10"/>
    </cacheField>
    <cacheField name="Urgent" numFmtId="0">
      <sharedItems containsString="0" containsBlank="1" containsNumber="1" containsInteger="1" minValue="1" maxValue="4"/>
    </cacheField>
    <cacheField name="Total" numFmtId="0">
      <sharedItems containsString="0" containsBlank="1" containsNumber="1" containsInteger="1" minValue="1" maxValue="118"/>
    </cacheField>
    <cacheField name="Date" numFmtId="0">
      <sharedItems containsNonDate="0" containsDate="1" containsString="0" containsBlank="1" minDate="2020-03-14T00:00:00" maxDate="2020-03-24T00:00:00" count="11">
        <d v="2020-03-16T00:00:00"/>
        <d v="2020-03-15T00:00:00"/>
        <d v="2020-03-14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rysong" refreshedDate="43914.33100648148" createdVersion="6" refreshedVersion="6" minRefreshableVersion="3" recordCount="530">
  <cacheSource type="worksheet">
    <worksheetSource ref="A1:K1048576" sheet="Data"/>
  </cacheSource>
  <cacheFields count="11">
    <cacheField name="Ward_Group" numFmtId="0">
      <sharedItems containsBlank="1"/>
    </cacheField>
    <cacheField name="STAT_WARD_CODE" numFmtId="0">
      <sharedItems containsBlank="1" count="19">
        <s v="HDU2"/>
        <s v="HDU3"/>
        <s v="ICU1"/>
        <s v="ICU2"/>
        <s v="CCU"/>
        <s v="W2C"/>
        <s v="W2D"/>
        <s v="DL"/>
        <s v="NSD"/>
        <s v="OTH"/>
        <s v="OTMU"/>
        <s v="W2EA"/>
        <s v="W2WE"/>
        <s v="W3EA"/>
        <s v="W3WE"/>
        <s v="CDU"/>
        <s v="SDU"/>
        <s v="SDUSAT"/>
        <m/>
      </sharedItems>
    </cacheField>
    <cacheField name="STAT_SPECIALTY_CODE" numFmtId="0">
      <sharedItems containsBlank="1" count="9">
        <s v="C41"/>
        <s v="C42"/>
        <s v="A2"/>
        <s v="C1"/>
        <s v="C7"/>
        <s v="C8"/>
        <s v="C9"/>
        <s v="AQ"/>
        <m/>
      </sharedItems>
    </cacheField>
    <cacheField name="STAT_BED_COMPLIMENT" numFmtId="0">
      <sharedItems containsString="0" containsBlank="1" containsNumber="1" containsInteger="1" minValue="0" maxValue="36"/>
    </cacheField>
    <cacheField name="STAT_BED_ALLOCATED" numFmtId="0">
      <sharedItems containsString="0" containsBlank="1" containsNumber="1" containsInteger="1" minValue="0" maxValue="36"/>
    </cacheField>
    <cacheField name="STAT_CLOSEDBEDS" numFmtId="0">
      <sharedItems containsString="0" containsBlank="1" containsNumber="1" containsInteger="1" minValue="0" maxValue="36"/>
    </cacheField>
    <cacheField name="STAT_BED_AVAILABLE" numFmtId="0">
      <sharedItems containsString="0" containsBlank="1" containsNumber="1" containsInteger="1" minValue="0" maxValue="36"/>
    </cacheField>
    <cacheField name="STAT_BED_OCCUPIED" numFmtId="0">
      <sharedItems containsString="0" containsBlank="1" containsNumber="1" containsInteger="1" minValue="0" maxValue="31"/>
    </cacheField>
    <cacheField name="STAT_BED_ONPASS" numFmtId="0">
      <sharedItems containsString="0" containsBlank="1" containsNumber="1" containsInteger="1" minValue="0" maxValue="1"/>
    </cacheField>
    <cacheField name="STAT_BED_ACTIVE_OCCUPIED" numFmtId="0">
      <sharedItems containsString="0" containsBlank="1" containsNumber="1" containsInteger="1" minValue="0" maxValue="31"/>
    </cacheField>
    <cacheField name="Day" numFmtId="0">
      <sharedItems containsNonDate="0" containsDate="1" containsString="0" containsBlank="1" minDate="2020-03-09T00:00:00" maxDate="2020-03-24T00:00:00" count="16">
        <d v="2020-03-15T00:00:00"/>
        <d v="2020-03-14T00:00:00"/>
        <d v="2020-03-13T00:00:00"/>
        <d v="2020-03-12T00:00:00"/>
        <d v="2020-03-11T00:00:00"/>
        <d v="2020-03-10T00:00:00"/>
        <d v="2020-03-09T00:00:00"/>
        <d v="2020-03-16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Brysong" refreshedDate="43914.331006597225" createdVersion="6" refreshedVersion="6" minRefreshableVersion="3" recordCount="189">
  <cacheSource type="worksheet">
    <worksheetSource ref="A2:R2500" sheet="Occupied Beds per Timestamp"/>
  </cacheSource>
  <cacheFields count="18">
    <cacheField name="CHI" numFmtId="0">
      <sharedItems containsString="0" containsBlank="1" containsNumber="1" containsInteger="1" minValue="108603202" maxValue="3112581318"/>
    </cacheField>
    <cacheField name="Key CHI &amp; Date into Ward" numFmtId="0">
      <sharedItems containsBlank="1"/>
    </cacheField>
    <cacheField name="Ward" numFmtId="0">
      <sharedItems containsBlank="1" count="5">
        <s v="ICU 2"/>
        <s v="ICU 1"/>
        <s v="HDU 3"/>
        <s v="HDU 2"/>
        <m/>
      </sharedItems>
    </cacheField>
    <cacheField name="CRN" numFmtId="0">
      <sharedItems containsString="0" containsBlank="1" containsNumber="1" containsInteger="1" minValue="108603202" maxValue="3112581318"/>
    </cacheField>
    <cacheField name="Patient Name" numFmtId="0">
      <sharedItems containsBlank="1"/>
    </cacheField>
    <cacheField name="Specialty" numFmtId="0">
      <sharedItems containsBlank="1" count="4">
        <s v="Thoracic Surgery"/>
        <s v="Cardiac Surgery"/>
        <s v="Cardiology"/>
        <m/>
      </sharedItems>
    </cacheField>
    <cacheField name="Date Into Ward" numFmtId="0">
      <sharedItems containsNonDate="0" containsDate="1" containsString="0" containsBlank="1" minDate="2020-03-03T00:00:00" maxDate="2020-03-24T00:00:00"/>
    </cacheField>
    <cacheField name="Time Into Ward" numFmtId="0">
      <sharedItems containsNonDate="0" containsDate="1" containsString="0" containsBlank="1" minDate="1899-12-30T01:14:00" maxDate="1899-12-30T23:45:00"/>
    </cacheField>
    <cacheField name="Date Out of Ward" numFmtId="0">
      <sharedItems containsNonDate="0" containsDate="1" containsString="0" containsBlank="1" minDate="2020-03-18T00:00:00" maxDate="2020-03-23T00:00:00"/>
    </cacheField>
    <cacheField name="Time Out of Ward" numFmtId="0">
      <sharedItems containsNonDate="0" containsDate="1" containsString="0" containsBlank="1" minDate="1899-12-30T10:30:00" maxDate="1899-12-30T18:51:00"/>
    </cacheField>
    <cacheField name="Inpatient / Daycase" numFmtId="0">
      <sharedItems containsBlank="1"/>
    </cacheField>
    <cacheField name="Census Date" numFmtId="0">
      <sharedItems containsNonDate="0" containsDate="1" containsString="0" containsBlank="1" minDate="2020-03-15T00:00:00" maxDate="2020-04-11T00:00:00" count="28">
        <d v="2020-03-15T00:00:00"/>
        <d v="2020-03-16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m/>
        <d v="2020-04-07T00:00:00" u="1"/>
        <d v="2020-03-26T00:00:00" u="1"/>
        <d v="2020-04-05T00:00:00" u="1"/>
        <d v="2020-03-31T00:00:00" u="1"/>
        <d v="2020-04-10T00:00:00" u="1"/>
        <d v="2020-03-24T00:00:00" u="1"/>
        <d v="2020-04-03T00:00:00" u="1"/>
        <d v="2020-03-29T00:00:00" u="1"/>
        <d v="2020-04-08T00:00:00" u="1"/>
        <d v="2020-04-01T00:00:00" u="1"/>
        <d v="2020-03-27T00:00:00" u="1"/>
        <d v="2020-04-06T00:00:00" u="1"/>
        <d v="2020-03-25T00:00:00" u="1"/>
        <d v="2020-04-04T00:00:00" u="1"/>
        <d v="2020-03-30T00:00:00" u="1"/>
        <d v="2020-04-09T00:00:00" u="1"/>
        <d v="2020-04-02T00:00:00" u="1"/>
        <d v="2020-03-28T00:00:00" u="1"/>
      </sharedItems>
    </cacheField>
    <cacheField name="Days in Ward" numFmtId="0">
      <sharedItems containsString="0" containsBlank="1" containsNumber="1" minValue="1.0416666664241347E-2" maxValue="28.229861111110949" count="195">
        <n v="9.5451388888905058"/>
        <n v="9.2298611111109494"/>
        <n v="5.4048611111138598"/>
        <n v="4.3631944444423425"/>
        <n v="4.1458333333357587"/>
        <n v="3.6076388888905058"/>
        <n v="3.2152777777810115"/>
        <n v="0.94861111111094942"/>
        <n v="12.502777777779556"/>
        <n v="7.3937500000029104"/>
        <n v="2.6534722222204437"/>
        <n v="2.5319444444467081"/>
        <n v="2.4548611111094942"/>
        <n v="1.1083333333299379"/>
        <n v="8.3937500000029104"/>
        <n v="3.6534722222204437"/>
        <n v="3.4548611111094942"/>
        <n v="0.57986111110949423"/>
        <n v="0.22569444444525288"/>
        <n v="0.41736111111094942"/>
        <n v="0.40000000000145519"/>
        <n v="0.36041666667006211"/>
        <n v="0.35902777777664596"/>
        <n v="0.25416666666569654"/>
        <n v="10.545138888890506"/>
        <n v="10.229861111110949"/>
        <n v="6.4048611111138598"/>
        <n v="5.3631944444423425"/>
        <n v="5.1458333333357587"/>
        <n v="4.6076388888905058"/>
        <n v="4.2152777777810115"/>
        <n v="0.24583333333430346"/>
        <n v="4.6534722222204437"/>
        <n v="4.4548611111094942"/>
        <n v="1.5798611111094942"/>
        <n v="0.55347222222189885"/>
        <n v="0.43263888888759539"/>
        <n v="0.40347222222044365"/>
        <n v="0.37291666666715173"/>
        <n v="1.4000000000014552"/>
        <n v="1.3604166666700621"/>
        <n v="1.359027777776646"/>
        <n v="1.2541666666656965"/>
        <n v="0.62430555555329192"/>
        <n v="0.35208333333139308"/>
        <n v="0.25833333333139308"/>
        <n v="0.21111111110803904"/>
        <n v="11.545138888890506"/>
        <n v="11.229861111110949"/>
        <n v="7.4048611111138598"/>
        <n v="6.1458333333357587"/>
        <n v="5.2152777777810115"/>
        <n v="1.2458333333343035"/>
        <n v="0.82499999999708962"/>
        <n v="0.31805555555911269"/>
        <n v="0.54861111110949423"/>
        <n v="0.49722222222044365"/>
        <n v="0.49305555555474712"/>
        <n v="0.47361111111240461"/>
        <n v="5.4548611111094942"/>
        <n v="2.5798611111094942"/>
        <n v="0.36944444444088731"/>
        <n v="0.36875000000145519"/>
        <n v="1.6243055555532919"/>
        <n v="1.2583333333313931"/>
        <n v="0.42777777777519077"/>
        <n v="0.38888888889050577"/>
        <n v="0.3631944444423425"/>
        <n v="0.26736111110949423"/>
        <n v="12.545138888890506"/>
        <n v="12.229861111110949"/>
        <n v="8.4048611111138598"/>
        <n v="7.1458333333357587"/>
        <n v="6.2152777777810115"/>
        <n v="2.2458333333343035"/>
        <n v="1.8249999999970896"/>
        <n v="1.3180555555591127"/>
        <n v="1.4972222222204437"/>
        <n v="1.4930555555547471"/>
        <n v="1.4736111111124046"/>
        <n v="0.55000000000291038"/>
        <n v="0.49236111110803904"/>
        <n v="0.49166666666860692"/>
        <n v="6.4548611111094942"/>
        <n v="3.5798611111094942"/>
        <n v="0.62569444444670808"/>
        <n v="0.35833333332993789"/>
        <n v="0.28125"/>
        <n v="2.6243055555532919"/>
        <n v="2.2583333333313931"/>
        <n v="0.64166666667006211"/>
        <n v="0.60347222222480923"/>
        <n v="0.44722222222480923"/>
        <n v="0.44652777777810115"/>
        <n v="0.40069444444088731"/>
        <n v="13.545138888890506"/>
        <n v="13.229861111110949"/>
        <n v="9.4048611111138598"/>
        <n v="8.1458333333357587"/>
        <n v="7.2152777777810115"/>
        <n v="3.2458333333343035"/>
        <n v="2.8249999999970896"/>
        <n v="2.3180555555591127"/>
        <n v="7.4548611111094942"/>
        <n v="4.5798611111094942"/>
        <n v="1.28125"/>
        <n v="0.62291666666715173"/>
        <n v="0.4180555555576575"/>
        <n v="0.39652777777519077"/>
        <n v="0.35138888889196096"/>
        <n v="0.30138888888905058"/>
        <n v="3.6243055555532919"/>
        <n v="3.2583333333313931"/>
        <n v="1.6034722222248092"/>
        <n v="1.4465277777781012"/>
        <n v="0.62013888888759539"/>
        <n v="0.61944444444088731"/>
        <n v="0.22916666666424135"/>
        <n v="14.545138888890506"/>
        <n v="14.229861111110949"/>
        <n v="10.40486111111386"/>
        <n v="9.1458333333357587"/>
        <n v="8.2152777777810115"/>
        <n v="4.2458333333343035"/>
        <n v="0.23263888889050577"/>
        <n v="8.4548611111094942"/>
        <n v="5.5798611111094942"/>
        <n v="2.28125"/>
        <n v="1.3965277777751908"/>
        <n v="1.351388888891961"/>
        <n v="0.37083333333430346"/>
        <n v="0.34999999999854481"/>
        <n v="0.34930555555911269"/>
        <n v="4.2583333333313931"/>
        <n v="2.4465277777781012"/>
        <n v="1.6201388888875954"/>
        <n v="1.6194444444408873"/>
        <n v="1.2291666666642413"/>
        <n v="1.0416666664241347E-2"/>
        <n v="15.229861111110949"/>
        <n v="11.40486111111386"/>
        <n v="10.145833333335759"/>
        <n v="9.2152777777810115"/>
        <n v="5.2458333333343035"/>
        <n v="1.2326388888905058"/>
        <n v="9.4548611111094942"/>
        <n v="6.5798611111094942"/>
        <n v="2.351388888891961"/>
        <n v="1.3499999999985448"/>
        <n v="1.3493055555591127"/>
        <n v="5.2583333333313931"/>
        <n v="2.6201388888875954"/>
        <n v="0.32986111110949423"/>
        <n v="16.229861111110949"/>
        <n v="12.40486111111386"/>
        <n v="11.145833333335759"/>
        <n v="10.215277777781012"/>
        <n v="6.2458333333343035"/>
        <n v="2.4930555555547471"/>
        <n v="2.2326388888905058"/>
        <n v="0.75"/>
        <n v="7.5798611111094942"/>
        <n v="3.351388888891961"/>
        <n v="0.60972222222335404"/>
        <n v="0.60902777777664596"/>
        <n v="0.22986111111094942"/>
        <n v="1.3298611111094942"/>
        <n v="0.62638888888614019"/>
        <n v="0.61527777777519077"/>
        <n v="17.229861111110949"/>
        <n v="13.40486111111386"/>
        <n v="12.145833333335759"/>
        <n v="11.215277777781012"/>
        <n v="7.2458333333343035"/>
        <n v="3.4930555555547471"/>
        <n v="3.2326388888905058"/>
        <n v="1.75"/>
        <m/>
        <n v="2.609722222223354" u="1"/>
        <n v="28.229861111110949" u="1"/>
        <n v="22.245833333334303" u="1"/>
        <n v="6.2298611111109494" u="1"/>
        <n v="10.615277777775191" u="1"/>
        <n v="4.4930555555547471" u="1"/>
        <n v="9.6256944444467081" u="1"/>
        <n v="25.215277777781012" u="1"/>
        <n v="3.609027777776646" u="1"/>
        <n v="25.40486111111386" u="1"/>
        <n v="8.3298611111094942" u="1"/>
        <n v="25.145833333335759" u="1"/>
        <n v="8.6263888888861402" u="1"/>
        <n v="19.75" u="1"/>
        <n v="4.351388888891961" u="1"/>
        <n v="19.493055555554747" u="1"/>
        <n v="20.232638888890506" u="1"/>
      </sharedItems>
    </cacheField>
    <cacheField name="Referring Board" numFmtId="0">
      <sharedItems containsBlank="1" count="11">
        <s v="Greater Glasgow and Clyde"/>
        <s v="Lanarkshire"/>
        <s v="Highland"/>
        <e v="#N/A"/>
        <s v="Ayrshire and Arran"/>
        <s v="Forth Valley"/>
        <s v="Dumfries and Galloway"/>
        <s v="Lothian"/>
        <s v="Grampian"/>
        <s v="Western Isles"/>
        <m/>
      </sharedItems>
    </cacheField>
    <cacheField name="Count of Census Returns" numFmtId="0">
      <sharedItems containsString="0" containsBlank="1" containsNumber="1" containsInteger="1" minValue="1" maxValue="9"/>
    </cacheField>
    <cacheField name="Count of CHI" numFmtId="0">
      <sharedItems containsString="0" containsBlank="1" containsNumber="1" containsInteger="1" minValue="1" maxValue="9"/>
    </cacheField>
    <cacheField name="Ward Move in Critical Care" numFmtId="0">
      <sharedItems containsString="0" containsBlank="1" containsNumber="1" containsInteger="1" minValue="0" maxValue="6"/>
    </cacheField>
    <cacheField name="Critical Care Los" numFmtId="0">
      <sharedItems containsString="0" containsBlank="1" containsNumber="1" minValue="0.21111111110803904" maxValue="17.2298611111109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n v="4"/>
    <m/>
    <m/>
    <m/>
    <n v="4"/>
    <x v="0"/>
  </r>
  <r>
    <x v="1"/>
    <n v="16"/>
    <n v="2"/>
    <n v="9"/>
    <n v="4"/>
    <n v="31"/>
    <x v="0"/>
  </r>
  <r>
    <x v="2"/>
    <n v="4"/>
    <m/>
    <m/>
    <m/>
    <n v="4"/>
    <x v="0"/>
  </r>
  <r>
    <x v="3"/>
    <n v="8"/>
    <m/>
    <m/>
    <m/>
    <n v="8"/>
    <x v="0"/>
  </r>
  <r>
    <x v="4"/>
    <n v="39"/>
    <m/>
    <m/>
    <m/>
    <n v="39"/>
    <x v="0"/>
  </r>
  <r>
    <x v="5"/>
    <n v="24"/>
    <m/>
    <m/>
    <m/>
    <n v="24"/>
    <x v="0"/>
  </r>
  <r>
    <x v="6"/>
    <n v="4"/>
    <m/>
    <m/>
    <m/>
    <n v="4"/>
    <x v="0"/>
  </r>
  <r>
    <x v="7"/>
    <n v="4"/>
    <m/>
    <m/>
    <m/>
    <n v="4"/>
    <x v="0"/>
  </r>
  <r>
    <x v="8"/>
    <n v="103"/>
    <n v="2"/>
    <n v="9"/>
    <n v="4"/>
    <n v="118"/>
    <x v="0"/>
  </r>
  <r>
    <x v="0"/>
    <n v="4"/>
    <m/>
    <m/>
    <m/>
    <n v="4"/>
    <x v="1"/>
  </r>
  <r>
    <x v="1"/>
    <n v="1"/>
    <n v="5"/>
    <n v="3"/>
    <m/>
    <n v="9"/>
    <x v="1"/>
  </r>
  <r>
    <x v="4"/>
    <n v="29"/>
    <m/>
    <m/>
    <m/>
    <n v="29"/>
    <x v="1"/>
  </r>
  <r>
    <x v="5"/>
    <n v="5"/>
    <m/>
    <m/>
    <m/>
    <n v="5"/>
    <x v="1"/>
  </r>
  <r>
    <x v="7"/>
    <n v="3"/>
    <m/>
    <n v="2"/>
    <m/>
    <n v="5"/>
    <x v="1"/>
  </r>
  <r>
    <x v="8"/>
    <n v="42"/>
    <n v="5"/>
    <n v="5"/>
    <m/>
    <n v="52"/>
    <x v="1"/>
  </r>
  <r>
    <x v="0"/>
    <n v="1"/>
    <m/>
    <m/>
    <m/>
    <n v="1"/>
    <x v="2"/>
  </r>
  <r>
    <x v="1"/>
    <n v="7"/>
    <n v="1"/>
    <m/>
    <m/>
    <n v="8"/>
    <x v="2"/>
  </r>
  <r>
    <x v="4"/>
    <n v="18"/>
    <m/>
    <m/>
    <m/>
    <n v="18"/>
    <x v="2"/>
  </r>
  <r>
    <x v="5"/>
    <n v="6"/>
    <m/>
    <m/>
    <m/>
    <n v="6"/>
    <x v="2"/>
  </r>
  <r>
    <x v="8"/>
    <n v="32"/>
    <n v="1"/>
    <m/>
    <m/>
    <n v="33"/>
    <x v="2"/>
  </r>
  <r>
    <x v="0"/>
    <n v="3"/>
    <m/>
    <n v="2"/>
    <m/>
    <n v="5"/>
    <x v="3"/>
  </r>
  <r>
    <x v="1"/>
    <n v="8"/>
    <n v="1"/>
    <n v="8"/>
    <m/>
    <n v="17"/>
    <x v="3"/>
  </r>
  <r>
    <x v="3"/>
    <n v="9"/>
    <m/>
    <m/>
    <m/>
    <n v="9"/>
    <x v="3"/>
  </r>
  <r>
    <x v="4"/>
    <n v="2"/>
    <m/>
    <m/>
    <m/>
    <n v="2"/>
    <x v="3"/>
  </r>
  <r>
    <x v="5"/>
    <n v="16"/>
    <m/>
    <m/>
    <m/>
    <n v="16"/>
    <x v="3"/>
  </r>
  <r>
    <x v="9"/>
    <n v="4"/>
    <m/>
    <m/>
    <m/>
    <n v="4"/>
    <x v="3"/>
  </r>
  <r>
    <x v="7"/>
    <n v="6"/>
    <m/>
    <m/>
    <m/>
    <n v="6"/>
    <x v="3"/>
  </r>
  <r>
    <x v="8"/>
    <n v="48"/>
    <n v="1"/>
    <n v="10"/>
    <m/>
    <n v="59"/>
    <x v="3"/>
  </r>
  <r>
    <x v="0"/>
    <n v="3"/>
    <m/>
    <n v="2"/>
    <m/>
    <n v="5"/>
    <x v="4"/>
  </r>
  <r>
    <x v="1"/>
    <n v="17"/>
    <n v="2"/>
    <n v="6"/>
    <m/>
    <n v="25"/>
    <x v="4"/>
  </r>
  <r>
    <x v="2"/>
    <n v="7"/>
    <m/>
    <m/>
    <m/>
    <n v="7"/>
    <x v="4"/>
  </r>
  <r>
    <x v="3"/>
    <n v="4"/>
    <m/>
    <m/>
    <m/>
    <n v="4"/>
    <x v="4"/>
  </r>
  <r>
    <x v="5"/>
    <n v="6"/>
    <m/>
    <m/>
    <m/>
    <n v="6"/>
    <x v="4"/>
  </r>
  <r>
    <x v="7"/>
    <n v="5"/>
    <m/>
    <m/>
    <m/>
    <n v="5"/>
    <x v="4"/>
  </r>
  <r>
    <x v="8"/>
    <n v="42"/>
    <n v="2"/>
    <n v="8"/>
    <m/>
    <n v="52"/>
    <x v="4"/>
  </r>
  <r>
    <x v="0"/>
    <n v="3"/>
    <m/>
    <m/>
    <m/>
    <n v="3"/>
    <x v="5"/>
  </r>
  <r>
    <x v="1"/>
    <n v="13"/>
    <n v="1"/>
    <n v="7"/>
    <m/>
    <n v="21"/>
    <x v="5"/>
  </r>
  <r>
    <x v="7"/>
    <n v="3"/>
    <m/>
    <m/>
    <m/>
    <n v="3"/>
    <x v="5"/>
  </r>
  <r>
    <x v="5"/>
    <m/>
    <m/>
    <n v="1"/>
    <m/>
    <n v="1"/>
    <x v="5"/>
  </r>
  <r>
    <x v="8"/>
    <n v="19"/>
    <n v="1"/>
    <n v="8"/>
    <m/>
    <n v="28"/>
    <x v="5"/>
  </r>
  <r>
    <x v="1"/>
    <n v="14"/>
    <n v="1"/>
    <n v="1"/>
    <n v="1"/>
    <n v="17"/>
    <x v="6"/>
  </r>
  <r>
    <x v="7"/>
    <n v="1"/>
    <m/>
    <m/>
    <m/>
    <n v="1"/>
    <x v="6"/>
  </r>
  <r>
    <x v="0"/>
    <m/>
    <m/>
    <m/>
    <n v="1"/>
    <n v="1"/>
    <x v="6"/>
  </r>
  <r>
    <x v="8"/>
    <n v="15"/>
    <n v="1"/>
    <n v="1"/>
    <n v="2"/>
    <n v="19"/>
    <x v="6"/>
  </r>
  <r>
    <x v="5"/>
    <m/>
    <m/>
    <m/>
    <n v="1"/>
    <n v="1"/>
    <x v="7"/>
  </r>
  <r>
    <x v="8"/>
    <m/>
    <m/>
    <m/>
    <n v="1"/>
    <n v="1"/>
    <x v="7"/>
  </r>
  <r>
    <x v="0"/>
    <n v="1"/>
    <m/>
    <m/>
    <n v="1"/>
    <n v="2"/>
    <x v="8"/>
  </r>
  <r>
    <x v="1"/>
    <n v="4"/>
    <m/>
    <m/>
    <n v="2"/>
    <n v="6"/>
    <x v="8"/>
  </r>
  <r>
    <x v="7"/>
    <n v="5"/>
    <m/>
    <n v="1"/>
    <n v="1"/>
    <n v="7"/>
    <x v="8"/>
  </r>
  <r>
    <x v="8"/>
    <n v="10"/>
    <m/>
    <n v="1"/>
    <n v="4"/>
    <n v="15"/>
    <x v="8"/>
  </r>
  <r>
    <x v="0"/>
    <n v="3"/>
    <m/>
    <m/>
    <m/>
    <n v="3"/>
    <x v="9"/>
  </r>
  <r>
    <x v="1"/>
    <n v="16"/>
    <n v="4"/>
    <n v="3"/>
    <m/>
    <n v="23"/>
    <x v="9"/>
  </r>
  <r>
    <x v="5"/>
    <n v="1"/>
    <m/>
    <m/>
    <m/>
    <n v="1"/>
    <x v="9"/>
  </r>
  <r>
    <x v="7"/>
    <n v="3"/>
    <m/>
    <m/>
    <m/>
    <n v="3"/>
    <x v="9"/>
  </r>
  <r>
    <x v="8"/>
    <n v="23"/>
    <n v="4"/>
    <n v="3"/>
    <m/>
    <n v="30"/>
    <x v="9"/>
  </r>
  <r>
    <x v="10"/>
    <m/>
    <m/>
    <m/>
    <m/>
    <m/>
    <x v="10"/>
  </r>
  <r>
    <x v="10"/>
    <m/>
    <m/>
    <m/>
    <m/>
    <m/>
    <x v="10"/>
  </r>
  <r>
    <x v="10"/>
    <m/>
    <m/>
    <m/>
    <m/>
    <m/>
    <x v="10"/>
  </r>
  <r>
    <x v="10"/>
    <m/>
    <m/>
    <m/>
    <m/>
    <m/>
    <x v="10"/>
  </r>
  <r>
    <x v="10"/>
    <m/>
    <m/>
    <m/>
    <m/>
    <m/>
    <x v="10"/>
  </r>
  <r>
    <x v="10"/>
    <m/>
    <m/>
    <m/>
    <m/>
    <m/>
    <x v="10"/>
  </r>
  <r>
    <x v="10"/>
    <m/>
    <m/>
    <m/>
    <m/>
    <m/>
    <x v="10"/>
  </r>
  <r>
    <x v="10"/>
    <m/>
    <m/>
    <m/>
    <m/>
    <m/>
    <x v="10"/>
  </r>
  <r>
    <x v="10"/>
    <m/>
    <m/>
    <m/>
    <m/>
    <m/>
    <x v="10"/>
  </r>
  <r>
    <x v="10"/>
    <m/>
    <m/>
    <m/>
    <m/>
    <m/>
    <x v="10"/>
  </r>
  <r>
    <x v="10"/>
    <m/>
    <m/>
    <m/>
    <m/>
    <m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30">
  <r>
    <s v="Critical Care Wards"/>
    <x v="0"/>
    <x v="0"/>
    <n v="8"/>
    <n v="0"/>
    <n v="8"/>
    <n v="0"/>
    <n v="0"/>
    <n v="0"/>
    <n v="0"/>
    <x v="0"/>
  </r>
  <r>
    <s v="Critical Care Wards"/>
    <x v="1"/>
    <x v="0"/>
    <n v="0"/>
    <n v="0"/>
    <n v="0"/>
    <n v="5"/>
    <n v="5"/>
    <n v="0"/>
    <n v="5"/>
    <x v="0"/>
  </r>
  <r>
    <s v="Critical Care Wards"/>
    <x v="1"/>
    <x v="1"/>
    <n v="8"/>
    <n v="8"/>
    <n v="0"/>
    <n v="3"/>
    <n v="2"/>
    <n v="0"/>
    <n v="2"/>
    <x v="0"/>
  </r>
  <r>
    <s v="Critical Care Wards"/>
    <x v="2"/>
    <x v="2"/>
    <n v="0"/>
    <n v="0"/>
    <n v="0"/>
    <n v="0"/>
    <n v="0"/>
    <n v="0"/>
    <n v="0"/>
    <x v="0"/>
  </r>
  <r>
    <s v="Critical Care Wards"/>
    <x v="2"/>
    <x v="0"/>
    <n v="10"/>
    <n v="9"/>
    <n v="1"/>
    <n v="9"/>
    <n v="2"/>
    <n v="0"/>
    <n v="2"/>
    <x v="0"/>
  </r>
  <r>
    <s v="Critical Care Wards"/>
    <x v="3"/>
    <x v="2"/>
    <n v="0"/>
    <n v="0"/>
    <n v="0"/>
    <n v="2"/>
    <n v="2"/>
    <n v="0"/>
    <n v="2"/>
    <x v="0"/>
  </r>
  <r>
    <s v="Critical Care Wards"/>
    <x v="3"/>
    <x v="0"/>
    <n v="12"/>
    <n v="12"/>
    <n v="0"/>
    <n v="8"/>
    <n v="3"/>
    <n v="0"/>
    <n v="3"/>
    <x v="0"/>
  </r>
  <r>
    <s v="Critical Care Wards"/>
    <x v="3"/>
    <x v="1"/>
    <n v="0"/>
    <n v="0"/>
    <n v="0"/>
    <n v="2"/>
    <n v="2"/>
    <n v="0"/>
    <n v="2"/>
    <x v="0"/>
  </r>
  <r>
    <s v="Interventional Cardiology"/>
    <x v="4"/>
    <x v="2"/>
    <n v="8"/>
    <n v="8"/>
    <n v="0"/>
    <n v="8"/>
    <n v="6"/>
    <n v="0"/>
    <n v="6"/>
    <x v="0"/>
  </r>
  <r>
    <s v="Interventional Cardiology"/>
    <x v="5"/>
    <x v="2"/>
    <n v="8"/>
    <n v="8"/>
    <n v="0"/>
    <n v="8"/>
    <n v="3"/>
    <n v="0"/>
    <n v="3"/>
    <x v="0"/>
  </r>
  <r>
    <s v="Interventional Cardiology"/>
    <x v="6"/>
    <x v="2"/>
    <n v="8"/>
    <n v="0"/>
    <n v="8"/>
    <n v="0"/>
    <n v="0"/>
    <n v="0"/>
    <n v="0"/>
    <x v="0"/>
  </r>
  <r>
    <s v="Acute Elective Wards"/>
    <x v="7"/>
    <x v="2"/>
    <n v="0"/>
    <n v="0"/>
    <n v="0"/>
    <n v="0"/>
    <n v="0"/>
    <n v="0"/>
    <n v="0"/>
    <x v="0"/>
  </r>
  <r>
    <s v="Acute Elective Wards"/>
    <x v="7"/>
    <x v="3"/>
    <n v="0"/>
    <n v="0"/>
    <n v="0"/>
    <n v="0"/>
    <n v="0"/>
    <n v="0"/>
    <n v="0"/>
    <x v="0"/>
  </r>
  <r>
    <s v="Acute Elective Wards"/>
    <x v="7"/>
    <x v="0"/>
    <n v="0"/>
    <n v="0"/>
    <n v="0"/>
    <n v="0"/>
    <n v="0"/>
    <n v="0"/>
    <n v="0"/>
    <x v="0"/>
  </r>
  <r>
    <s v="Acute Elective Wards"/>
    <x v="7"/>
    <x v="1"/>
    <n v="0"/>
    <n v="0"/>
    <n v="0"/>
    <n v="0"/>
    <n v="0"/>
    <n v="0"/>
    <n v="0"/>
    <x v="0"/>
  </r>
  <r>
    <s v="Acute Elective Wards"/>
    <x v="7"/>
    <x v="4"/>
    <n v="0"/>
    <n v="0"/>
    <n v="0"/>
    <n v="0"/>
    <n v="0"/>
    <n v="0"/>
    <n v="0"/>
    <x v="0"/>
  </r>
  <r>
    <s v="Acute Elective Wards"/>
    <x v="7"/>
    <x v="5"/>
    <n v="0"/>
    <n v="0"/>
    <n v="0"/>
    <n v="0"/>
    <n v="0"/>
    <n v="0"/>
    <n v="0"/>
    <x v="0"/>
  </r>
  <r>
    <s v="Acute Elective Wards"/>
    <x v="7"/>
    <x v="6"/>
    <n v="0"/>
    <n v="0"/>
    <n v="0"/>
    <n v="0"/>
    <n v="0"/>
    <n v="0"/>
    <n v="0"/>
    <x v="0"/>
  </r>
  <r>
    <s v="Acute Elective Wards"/>
    <x v="8"/>
    <x v="2"/>
    <n v="2"/>
    <n v="2"/>
    <n v="0"/>
    <n v="6"/>
    <n v="6"/>
    <n v="0"/>
    <n v="6"/>
    <x v="0"/>
  </r>
  <r>
    <s v="Acute Elective Wards"/>
    <x v="8"/>
    <x v="7"/>
    <n v="1"/>
    <n v="1"/>
    <n v="0"/>
    <n v="0"/>
    <n v="0"/>
    <n v="0"/>
    <n v="0"/>
    <x v="0"/>
  </r>
  <r>
    <s v="Acute Elective Wards"/>
    <x v="8"/>
    <x v="0"/>
    <n v="5"/>
    <n v="5"/>
    <n v="0"/>
    <n v="1"/>
    <n v="1"/>
    <n v="0"/>
    <n v="1"/>
    <x v="0"/>
  </r>
  <r>
    <s v="Acute Elective Wards"/>
    <x v="8"/>
    <x v="5"/>
    <n v="0"/>
    <n v="0"/>
    <n v="0"/>
    <n v="1"/>
    <n v="1"/>
    <n v="0"/>
    <n v="1"/>
    <x v="0"/>
  </r>
  <r>
    <s v="Acute Elective Wards"/>
    <x v="9"/>
    <x v="3"/>
    <n v="0"/>
    <n v="0"/>
    <n v="0"/>
    <n v="0"/>
    <n v="0"/>
    <n v="0"/>
    <n v="0"/>
    <x v="0"/>
  </r>
  <r>
    <s v="Acute Elective Wards"/>
    <x v="9"/>
    <x v="4"/>
    <n v="0"/>
    <n v="0"/>
    <n v="0"/>
    <n v="0"/>
    <n v="0"/>
    <n v="0"/>
    <n v="0"/>
    <x v="0"/>
  </r>
  <r>
    <s v="Acute Elective Wards"/>
    <x v="10"/>
    <x v="4"/>
    <n v="0"/>
    <n v="0"/>
    <n v="0"/>
    <n v="0"/>
    <n v="0"/>
    <n v="0"/>
    <n v="0"/>
    <x v="0"/>
  </r>
  <r>
    <s v="Acute Elective Wards"/>
    <x v="11"/>
    <x v="5"/>
    <n v="36"/>
    <n v="22"/>
    <n v="14"/>
    <n v="22"/>
    <n v="8"/>
    <n v="0"/>
    <n v="8"/>
    <x v="0"/>
  </r>
  <r>
    <s v="Acute Elective Wards"/>
    <x v="12"/>
    <x v="5"/>
    <n v="30"/>
    <n v="25"/>
    <n v="5"/>
    <n v="25"/>
    <n v="20"/>
    <n v="0"/>
    <n v="20"/>
    <x v="0"/>
  </r>
  <r>
    <s v="Acute Elective Wards"/>
    <x v="13"/>
    <x v="2"/>
    <n v="0"/>
    <n v="0"/>
    <n v="0"/>
    <n v="2"/>
    <n v="2"/>
    <n v="0"/>
    <n v="2"/>
    <x v="0"/>
  </r>
  <r>
    <s v="Acute Elective Wards"/>
    <x v="13"/>
    <x v="0"/>
    <n v="33"/>
    <n v="33"/>
    <n v="0"/>
    <n v="31"/>
    <n v="30"/>
    <n v="0"/>
    <n v="30"/>
    <x v="0"/>
  </r>
  <r>
    <s v="Acute Elective Wards"/>
    <x v="14"/>
    <x v="1"/>
    <n v="25"/>
    <n v="23"/>
    <n v="2"/>
    <n v="23"/>
    <n v="17"/>
    <n v="0"/>
    <n v="17"/>
    <x v="0"/>
  </r>
  <r>
    <s v="Critical Care Wards"/>
    <x v="0"/>
    <x v="0"/>
    <n v="8"/>
    <n v="0"/>
    <n v="8"/>
    <n v="4"/>
    <n v="4"/>
    <n v="0"/>
    <n v="4"/>
    <x v="1"/>
  </r>
  <r>
    <s v="Critical Care Wards"/>
    <x v="0"/>
    <x v="1"/>
    <n v="0"/>
    <n v="0"/>
    <n v="0"/>
    <n v="0"/>
    <n v="0"/>
    <n v="0"/>
    <n v="0"/>
    <x v="1"/>
  </r>
  <r>
    <s v="Critical Care Wards"/>
    <x v="1"/>
    <x v="0"/>
    <n v="0"/>
    <n v="0"/>
    <n v="0"/>
    <n v="6"/>
    <n v="6"/>
    <n v="0"/>
    <n v="6"/>
    <x v="1"/>
  </r>
  <r>
    <s v="Critical Care Wards"/>
    <x v="1"/>
    <x v="1"/>
    <n v="8"/>
    <n v="8"/>
    <n v="0"/>
    <n v="2"/>
    <n v="2"/>
    <n v="0"/>
    <n v="2"/>
    <x v="1"/>
  </r>
  <r>
    <s v="Critical Care Wards"/>
    <x v="2"/>
    <x v="2"/>
    <n v="0"/>
    <n v="0"/>
    <n v="0"/>
    <n v="1"/>
    <n v="1"/>
    <n v="0"/>
    <n v="1"/>
    <x v="1"/>
  </r>
  <r>
    <s v="Critical Care Wards"/>
    <x v="2"/>
    <x v="0"/>
    <n v="10"/>
    <n v="9"/>
    <n v="1"/>
    <n v="8"/>
    <n v="3"/>
    <n v="0"/>
    <n v="3"/>
    <x v="1"/>
  </r>
  <r>
    <s v="Critical Care Wards"/>
    <x v="2"/>
    <x v="5"/>
    <n v="0"/>
    <n v="0"/>
    <n v="0"/>
    <n v="0"/>
    <n v="0"/>
    <n v="0"/>
    <n v="0"/>
    <x v="1"/>
  </r>
  <r>
    <s v="Critical Care Wards"/>
    <x v="3"/>
    <x v="2"/>
    <n v="0"/>
    <n v="0"/>
    <n v="0"/>
    <n v="2"/>
    <n v="2"/>
    <n v="0"/>
    <n v="2"/>
    <x v="1"/>
  </r>
  <r>
    <s v="Critical Care Wards"/>
    <x v="3"/>
    <x v="0"/>
    <n v="12"/>
    <n v="12"/>
    <n v="0"/>
    <n v="8"/>
    <n v="3"/>
    <n v="0"/>
    <n v="3"/>
    <x v="1"/>
  </r>
  <r>
    <s v="Critical Care Wards"/>
    <x v="3"/>
    <x v="1"/>
    <n v="0"/>
    <n v="0"/>
    <n v="0"/>
    <n v="2"/>
    <n v="2"/>
    <n v="0"/>
    <n v="2"/>
    <x v="1"/>
  </r>
  <r>
    <s v="Interventional Cardiology"/>
    <x v="4"/>
    <x v="2"/>
    <n v="8"/>
    <n v="8"/>
    <n v="0"/>
    <n v="8"/>
    <n v="5"/>
    <n v="0"/>
    <n v="5"/>
    <x v="1"/>
  </r>
  <r>
    <s v="Interventional Cardiology"/>
    <x v="5"/>
    <x v="2"/>
    <n v="8"/>
    <n v="0"/>
    <n v="8"/>
    <n v="0"/>
    <n v="0"/>
    <n v="0"/>
    <n v="0"/>
    <x v="1"/>
  </r>
  <r>
    <s v="Interventional Cardiology"/>
    <x v="6"/>
    <x v="2"/>
    <n v="8"/>
    <n v="0"/>
    <n v="8"/>
    <n v="0"/>
    <n v="0"/>
    <n v="0"/>
    <n v="0"/>
    <x v="1"/>
  </r>
  <r>
    <s v="Acute Elective Wards"/>
    <x v="7"/>
    <x v="2"/>
    <n v="0"/>
    <n v="0"/>
    <n v="0"/>
    <n v="0"/>
    <n v="0"/>
    <n v="0"/>
    <n v="0"/>
    <x v="1"/>
  </r>
  <r>
    <s v="Acute Elective Wards"/>
    <x v="7"/>
    <x v="3"/>
    <n v="0"/>
    <n v="0"/>
    <n v="0"/>
    <n v="0"/>
    <n v="0"/>
    <n v="0"/>
    <n v="0"/>
    <x v="1"/>
  </r>
  <r>
    <s v="Acute Elective Wards"/>
    <x v="7"/>
    <x v="0"/>
    <n v="0"/>
    <n v="0"/>
    <n v="0"/>
    <n v="0"/>
    <n v="0"/>
    <n v="0"/>
    <n v="0"/>
    <x v="1"/>
  </r>
  <r>
    <s v="Acute Elective Wards"/>
    <x v="7"/>
    <x v="1"/>
    <n v="0"/>
    <n v="0"/>
    <n v="0"/>
    <n v="0"/>
    <n v="0"/>
    <n v="0"/>
    <n v="0"/>
    <x v="1"/>
  </r>
  <r>
    <s v="Acute Elective Wards"/>
    <x v="7"/>
    <x v="4"/>
    <n v="0"/>
    <n v="0"/>
    <n v="0"/>
    <n v="0"/>
    <n v="0"/>
    <n v="0"/>
    <n v="0"/>
    <x v="1"/>
  </r>
  <r>
    <s v="Acute Elective Wards"/>
    <x v="7"/>
    <x v="5"/>
    <n v="0"/>
    <n v="0"/>
    <n v="0"/>
    <n v="0"/>
    <n v="0"/>
    <n v="0"/>
    <n v="0"/>
    <x v="1"/>
  </r>
  <r>
    <s v="Acute Elective Wards"/>
    <x v="7"/>
    <x v="6"/>
    <n v="0"/>
    <n v="0"/>
    <n v="0"/>
    <n v="0"/>
    <n v="0"/>
    <n v="0"/>
    <n v="0"/>
    <x v="1"/>
  </r>
  <r>
    <s v="Acute Elective Wards"/>
    <x v="8"/>
    <x v="2"/>
    <n v="2"/>
    <n v="2"/>
    <n v="0"/>
    <n v="6"/>
    <n v="6"/>
    <n v="0"/>
    <n v="6"/>
    <x v="1"/>
  </r>
  <r>
    <s v="Acute Elective Wards"/>
    <x v="8"/>
    <x v="7"/>
    <n v="1"/>
    <n v="1"/>
    <n v="0"/>
    <n v="0"/>
    <n v="0"/>
    <n v="0"/>
    <n v="0"/>
    <x v="1"/>
  </r>
  <r>
    <s v="Acute Elective Wards"/>
    <x v="8"/>
    <x v="0"/>
    <n v="5"/>
    <n v="5"/>
    <n v="0"/>
    <n v="1"/>
    <n v="1"/>
    <n v="0"/>
    <n v="1"/>
    <x v="1"/>
  </r>
  <r>
    <s v="Acute Elective Wards"/>
    <x v="8"/>
    <x v="5"/>
    <n v="0"/>
    <n v="0"/>
    <n v="0"/>
    <n v="1"/>
    <n v="1"/>
    <n v="0"/>
    <n v="1"/>
    <x v="1"/>
  </r>
  <r>
    <s v="Acute Elective Wards"/>
    <x v="9"/>
    <x v="3"/>
    <n v="0"/>
    <n v="0"/>
    <n v="0"/>
    <n v="0"/>
    <n v="0"/>
    <n v="0"/>
    <n v="0"/>
    <x v="1"/>
  </r>
  <r>
    <s v="Acute Elective Wards"/>
    <x v="9"/>
    <x v="4"/>
    <n v="0"/>
    <n v="0"/>
    <n v="0"/>
    <n v="0"/>
    <n v="0"/>
    <n v="0"/>
    <n v="0"/>
    <x v="1"/>
  </r>
  <r>
    <s v="Acute Elective Wards"/>
    <x v="10"/>
    <x v="4"/>
    <n v="0"/>
    <n v="0"/>
    <n v="0"/>
    <n v="0"/>
    <n v="0"/>
    <n v="0"/>
    <n v="0"/>
    <x v="1"/>
  </r>
  <r>
    <s v="Acute Elective Wards"/>
    <x v="11"/>
    <x v="5"/>
    <n v="36"/>
    <n v="21"/>
    <n v="15"/>
    <n v="21"/>
    <n v="17"/>
    <n v="0"/>
    <n v="17"/>
    <x v="1"/>
  </r>
  <r>
    <s v="Acute Elective Wards"/>
    <x v="12"/>
    <x v="3"/>
    <n v="0"/>
    <n v="0"/>
    <n v="0"/>
    <n v="0"/>
    <n v="0"/>
    <n v="0"/>
    <n v="0"/>
    <x v="1"/>
  </r>
  <r>
    <s v="Acute Elective Wards"/>
    <x v="12"/>
    <x v="5"/>
    <n v="30"/>
    <n v="25"/>
    <n v="5"/>
    <n v="25"/>
    <n v="22"/>
    <n v="0"/>
    <n v="22"/>
    <x v="1"/>
  </r>
  <r>
    <s v="Acute Elective Wards"/>
    <x v="13"/>
    <x v="2"/>
    <n v="0"/>
    <n v="0"/>
    <n v="0"/>
    <n v="2"/>
    <n v="2"/>
    <n v="0"/>
    <n v="2"/>
    <x v="1"/>
  </r>
  <r>
    <s v="Acute Elective Wards"/>
    <x v="13"/>
    <x v="3"/>
    <n v="0"/>
    <n v="0"/>
    <n v="0"/>
    <n v="0"/>
    <n v="0"/>
    <n v="0"/>
    <n v="0"/>
    <x v="1"/>
  </r>
  <r>
    <s v="Acute Elective Wards"/>
    <x v="13"/>
    <x v="0"/>
    <n v="33"/>
    <n v="33"/>
    <n v="0"/>
    <n v="31"/>
    <n v="20"/>
    <n v="0"/>
    <n v="20"/>
    <x v="1"/>
  </r>
  <r>
    <s v="Acute Elective Wards"/>
    <x v="14"/>
    <x v="0"/>
    <n v="0"/>
    <n v="0"/>
    <n v="0"/>
    <n v="0"/>
    <n v="0"/>
    <n v="0"/>
    <n v="0"/>
    <x v="1"/>
  </r>
  <r>
    <s v="Acute Elective Wards"/>
    <x v="14"/>
    <x v="1"/>
    <n v="25"/>
    <n v="23"/>
    <n v="2"/>
    <n v="23"/>
    <n v="14"/>
    <n v="0"/>
    <n v="14"/>
    <x v="1"/>
  </r>
  <r>
    <s v="Critical Care Wards"/>
    <x v="0"/>
    <x v="0"/>
    <n v="8"/>
    <n v="8"/>
    <n v="0"/>
    <n v="7"/>
    <n v="7"/>
    <n v="0"/>
    <n v="7"/>
    <x v="2"/>
  </r>
  <r>
    <s v="Critical Care Wards"/>
    <x v="0"/>
    <x v="1"/>
    <n v="0"/>
    <n v="0"/>
    <n v="0"/>
    <n v="1"/>
    <n v="1"/>
    <n v="0"/>
    <n v="1"/>
    <x v="2"/>
  </r>
  <r>
    <s v="Critical Care Wards"/>
    <x v="1"/>
    <x v="0"/>
    <n v="0"/>
    <n v="0"/>
    <n v="0"/>
    <n v="4"/>
    <n v="4"/>
    <n v="0"/>
    <n v="4"/>
    <x v="2"/>
  </r>
  <r>
    <s v="Critical Care Wards"/>
    <x v="1"/>
    <x v="1"/>
    <n v="8"/>
    <n v="8"/>
    <n v="0"/>
    <n v="4"/>
    <n v="4"/>
    <n v="0"/>
    <n v="4"/>
    <x v="2"/>
  </r>
  <r>
    <s v="Critical Care Wards"/>
    <x v="2"/>
    <x v="2"/>
    <n v="0"/>
    <n v="0"/>
    <n v="0"/>
    <n v="1"/>
    <n v="1"/>
    <n v="0"/>
    <n v="1"/>
    <x v="2"/>
  </r>
  <r>
    <s v="Critical Care Wards"/>
    <x v="2"/>
    <x v="0"/>
    <n v="10"/>
    <n v="9"/>
    <n v="1"/>
    <n v="7"/>
    <n v="3"/>
    <n v="0"/>
    <n v="3"/>
    <x v="2"/>
  </r>
  <r>
    <s v="Critical Care Wards"/>
    <x v="2"/>
    <x v="5"/>
    <n v="0"/>
    <n v="0"/>
    <n v="0"/>
    <n v="1"/>
    <n v="1"/>
    <n v="0"/>
    <n v="1"/>
    <x v="2"/>
  </r>
  <r>
    <s v="Critical Care Wards"/>
    <x v="3"/>
    <x v="2"/>
    <n v="0"/>
    <n v="0"/>
    <n v="0"/>
    <n v="3"/>
    <n v="3"/>
    <n v="0"/>
    <n v="3"/>
    <x v="2"/>
  </r>
  <r>
    <s v="Critical Care Wards"/>
    <x v="3"/>
    <x v="0"/>
    <n v="12"/>
    <n v="10"/>
    <n v="2"/>
    <n v="5"/>
    <n v="4"/>
    <n v="0"/>
    <n v="4"/>
    <x v="2"/>
  </r>
  <r>
    <s v="Critical Care Wards"/>
    <x v="3"/>
    <x v="1"/>
    <n v="0"/>
    <n v="0"/>
    <n v="0"/>
    <n v="2"/>
    <n v="2"/>
    <n v="0"/>
    <n v="2"/>
    <x v="2"/>
  </r>
  <r>
    <s v="Critical Care Wards"/>
    <x v="3"/>
    <x v="5"/>
    <n v="0"/>
    <n v="0"/>
    <n v="0"/>
    <n v="0"/>
    <n v="0"/>
    <n v="0"/>
    <n v="0"/>
    <x v="2"/>
  </r>
  <r>
    <s v="Interventional Cardiology"/>
    <x v="4"/>
    <x v="2"/>
    <n v="8"/>
    <n v="8"/>
    <n v="0"/>
    <n v="8"/>
    <n v="4"/>
    <n v="0"/>
    <n v="4"/>
    <x v="2"/>
  </r>
  <r>
    <s v="Interventional Cardiology"/>
    <x v="5"/>
    <x v="2"/>
    <n v="8"/>
    <n v="8"/>
    <n v="0"/>
    <n v="8"/>
    <n v="7"/>
    <n v="0"/>
    <n v="7"/>
    <x v="2"/>
  </r>
  <r>
    <s v="Interventional Cardiology"/>
    <x v="6"/>
    <x v="2"/>
    <n v="8"/>
    <n v="0"/>
    <n v="8"/>
    <n v="0"/>
    <n v="0"/>
    <n v="0"/>
    <n v="0"/>
    <x v="2"/>
  </r>
  <r>
    <s v="Acute Elective Wards"/>
    <x v="7"/>
    <x v="2"/>
    <n v="0"/>
    <n v="0"/>
    <n v="0"/>
    <n v="0"/>
    <n v="0"/>
    <n v="0"/>
    <n v="0"/>
    <x v="2"/>
  </r>
  <r>
    <s v="Acute Elective Wards"/>
    <x v="7"/>
    <x v="3"/>
    <n v="0"/>
    <n v="0"/>
    <n v="0"/>
    <n v="0"/>
    <n v="0"/>
    <n v="0"/>
    <n v="0"/>
    <x v="2"/>
  </r>
  <r>
    <s v="Acute Elective Wards"/>
    <x v="7"/>
    <x v="0"/>
    <n v="0"/>
    <n v="0"/>
    <n v="0"/>
    <n v="0"/>
    <n v="0"/>
    <n v="0"/>
    <n v="0"/>
    <x v="2"/>
  </r>
  <r>
    <s v="Acute Elective Wards"/>
    <x v="7"/>
    <x v="1"/>
    <n v="0"/>
    <n v="0"/>
    <n v="0"/>
    <n v="0"/>
    <n v="0"/>
    <n v="0"/>
    <n v="0"/>
    <x v="2"/>
  </r>
  <r>
    <s v="Acute Elective Wards"/>
    <x v="7"/>
    <x v="4"/>
    <n v="0"/>
    <n v="0"/>
    <n v="0"/>
    <n v="0"/>
    <n v="0"/>
    <n v="0"/>
    <n v="0"/>
    <x v="2"/>
  </r>
  <r>
    <s v="Acute Elective Wards"/>
    <x v="7"/>
    <x v="5"/>
    <n v="0"/>
    <n v="0"/>
    <n v="0"/>
    <n v="0"/>
    <n v="0"/>
    <n v="0"/>
    <n v="0"/>
    <x v="2"/>
  </r>
  <r>
    <s v="Acute Elective Wards"/>
    <x v="7"/>
    <x v="6"/>
    <n v="0"/>
    <n v="0"/>
    <n v="0"/>
    <n v="0"/>
    <n v="0"/>
    <n v="0"/>
    <n v="0"/>
    <x v="2"/>
  </r>
  <r>
    <s v="Acute Elective Wards"/>
    <x v="8"/>
    <x v="2"/>
    <n v="2"/>
    <n v="2"/>
    <n v="0"/>
    <n v="2"/>
    <n v="6"/>
    <n v="0"/>
    <n v="6"/>
    <x v="2"/>
  </r>
  <r>
    <s v="Acute Elective Wards"/>
    <x v="8"/>
    <x v="7"/>
    <n v="1"/>
    <n v="1"/>
    <n v="0"/>
    <n v="1"/>
    <n v="0"/>
    <n v="0"/>
    <n v="0"/>
    <x v="2"/>
  </r>
  <r>
    <s v="Acute Elective Wards"/>
    <x v="8"/>
    <x v="0"/>
    <n v="5"/>
    <n v="5"/>
    <n v="0"/>
    <n v="5"/>
    <n v="1"/>
    <n v="0"/>
    <n v="1"/>
    <x v="2"/>
  </r>
  <r>
    <s v="Acute Elective Wards"/>
    <x v="9"/>
    <x v="3"/>
    <n v="0"/>
    <n v="0"/>
    <n v="0"/>
    <n v="0"/>
    <n v="0"/>
    <n v="0"/>
    <n v="0"/>
    <x v="2"/>
  </r>
  <r>
    <s v="Acute Elective Wards"/>
    <x v="9"/>
    <x v="4"/>
    <n v="0"/>
    <n v="0"/>
    <n v="0"/>
    <n v="0"/>
    <n v="0"/>
    <n v="0"/>
    <n v="0"/>
    <x v="2"/>
  </r>
  <r>
    <s v="Acute Elective Wards"/>
    <x v="10"/>
    <x v="4"/>
    <n v="0"/>
    <n v="0"/>
    <n v="0"/>
    <n v="0"/>
    <n v="0"/>
    <n v="0"/>
    <n v="0"/>
    <x v="2"/>
  </r>
  <r>
    <s v="Acute Elective Wards"/>
    <x v="11"/>
    <x v="5"/>
    <n v="36"/>
    <n v="27"/>
    <n v="9"/>
    <n v="27"/>
    <n v="26"/>
    <n v="0"/>
    <n v="26"/>
    <x v="2"/>
  </r>
  <r>
    <s v="Acute Elective Wards"/>
    <x v="12"/>
    <x v="3"/>
    <n v="0"/>
    <n v="0"/>
    <n v="0"/>
    <n v="1"/>
    <n v="1"/>
    <n v="0"/>
    <n v="1"/>
    <x v="2"/>
  </r>
  <r>
    <s v="Acute Elective Wards"/>
    <x v="12"/>
    <x v="5"/>
    <n v="30"/>
    <n v="29"/>
    <n v="1"/>
    <n v="28"/>
    <n v="23"/>
    <n v="0"/>
    <n v="23"/>
    <x v="2"/>
  </r>
  <r>
    <s v="Acute Elective Wards"/>
    <x v="13"/>
    <x v="2"/>
    <n v="0"/>
    <n v="0"/>
    <n v="0"/>
    <n v="1"/>
    <n v="1"/>
    <n v="0"/>
    <n v="1"/>
    <x v="2"/>
  </r>
  <r>
    <s v="Acute Elective Wards"/>
    <x v="13"/>
    <x v="3"/>
    <n v="0"/>
    <n v="0"/>
    <n v="0"/>
    <n v="2"/>
    <n v="2"/>
    <n v="0"/>
    <n v="2"/>
    <x v="2"/>
  </r>
  <r>
    <s v="Acute Elective Wards"/>
    <x v="13"/>
    <x v="0"/>
    <n v="33"/>
    <n v="33"/>
    <n v="0"/>
    <n v="30"/>
    <n v="18"/>
    <n v="0"/>
    <n v="18"/>
    <x v="2"/>
  </r>
  <r>
    <s v="Acute Elective Wards"/>
    <x v="13"/>
    <x v="1"/>
    <n v="0"/>
    <n v="0"/>
    <n v="0"/>
    <n v="0"/>
    <n v="0"/>
    <n v="0"/>
    <n v="0"/>
    <x v="2"/>
  </r>
  <r>
    <s v="Acute Elective Wards"/>
    <x v="14"/>
    <x v="0"/>
    <n v="0"/>
    <n v="0"/>
    <n v="0"/>
    <n v="1"/>
    <n v="1"/>
    <n v="0"/>
    <n v="1"/>
    <x v="2"/>
  </r>
  <r>
    <s v="Acute Elective Wards"/>
    <x v="14"/>
    <x v="1"/>
    <n v="25"/>
    <n v="23"/>
    <n v="2"/>
    <n v="22"/>
    <n v="16"/>
    <n v="0"/>
    <n v="16"/>
    <x v="2"/>
  </r>
  <r>
    <s v="Critical Care Wards"/>
    <x v="0"/>
    <x v="0"/>
    <n v="8"/>
    <n v="8"/>
    <n v="0"/>
    <n v="8"/>
    <n v="8"/>
    <n v="0"/>
    <n v="8"/>
    <x v="3"/>
  </r>
  <r>
    <s v="Critical Care Wards"/>
    <x v="0"/>
    <x v="1"/>
    <n v="0"/>
    <n v="0"/>
    <n v="0"/>
    <n v="0"/>
    <n v="0"/>
    <n v="0"/>
    <n v="0"/>
    <x v="3"/>
  </r>
  <r>
    <s v="Critical Care Wards"/>
    <x v="1"/>
    <x v="0"/>
    <n v="0"/>
    <n v="0"/>
    <n v="0"/>
    <n v="3"/>
    <n v="3"/>
    <n v="0"/>
    <n v="3"/>
    <x v="3"/>
  </r>
  <r>
    <s v="Critical Care Wards"/>
    <x v="1"/>
    <x v="1"/>
    <n v="8"/>
    <n v="8"/>
    <n v="0"/>
    <n v="5"/>
    <n v="4"/>
    <n v="0"/>
    <n v="4"/>
    <x v="3"/>
  </r>
  <r>
    <s v="Critical Care Wards"/>
    <x v="2"/>
    <x v="0"/>
    <n v="10"/>
    <n v="9"/>
    <n v="1"/>
    <n v="9"/>
    <n v="6"/>
    <n v="0"/>
    <n v="6"/>
    <x v="3"/>
  </r>
  <r>
    <s v="Critical Care Wards"/>
    <x v="3"/>
    <x v="2"/>
    <n v="0"/>
    <n v="0"/>
    <n v="0"/>
    <n v="2"/>
    <n v="2"/>
    <n v="0"/>
    <n v="2"/>
    <x v="3"/>
  </r>
  <r>
    <s v="Critical Care Wards"/>
    <x v="3"/>
    <x v="0"/>
    <n v="12"/>
    <n v="10"/>
    <n v="2"/>
    <n v="5"/>
    <n v="3"/>
    <n v="0"/>
    <n v="3"/>
    <x v="3"/>
  </r>
  <r>
    <s v="Critical Care Wards"/>
    <x v="3"/>
    <x v="1"/>
    <n v="0"/>
    <n v="0"/>
    <n v="0"/>
    <n v="3"/>
    <n v="3"/>
    <n v="0"/>
    <n v="3"/>
    <x v="3"/>
  </r>
  <r>
    <s v="Interventional Cardiology"/>
    <x v="4"/>
    <x v="2"/>
    <n v="8"/>
    <n v="8"/>
    <n v="0"/>
    <n v="8"/>
    <n v="4"/>
    <n v="0"/>
    <n v="4"/>
    <x v="3"/>
  </r>
  <r>
    <s v="Interventional Cardiology"/>
    <x v="5"/>
    <x v="2"/>
    <n v="8"/>
    <n v="8"/>
    <n v="0"/>
    <n v="8"/>
    <n v="8"/>
    <n v="0"/>
    <n v="8"/>
    <x v="3"/>
  </r>
  <r>
    <s v="Interventional Cardiology"/>
    <x v="6"/>
    <x v="2"/>
    <n v="8"/>
    <n v="8"/>
    <n v="0"/>
    <n v="8"/>
    <n v="7"/>
    <n v="0"/>
    <n v="7"/>
    <x v="3"/>
  </r>
  <r>
    <s v="Acute Elective Wards"/>
    <x v="7"/>
    <x v="2"/>
    <n v="0"/>
    <n v="0"/>
    <n v="0"/>
    <n v="0"/>
    <n v="0"/>
    <n v="0"/>
    <n v="0"/>
    <x v="3"/>
  </r>
  <r>
    <s v="Acute Elective Wards"/>
    <x v="7"/>
    <x v="3"/>
    <n v="0"/>
    <n v="0"/>
    <n v="0"/>
    <n v="0"/>
    <n v="0"/>
    <n v="0"/>
    <n v="0"/>
    <x v="3"/>
  </r>
  <r>
    <s v="Acute Elective Wards"/>
    <x v="7"/>
    <x v="0"/>
    <n v="0"/>
    <n v="0"/>
    <n v="0"/>
    <n v="0"/>
    <n v="0"/>
    <n v="0"/>
    <n v="0"/>
    <x v="3"/>
  </r>
  <r>
    <s v="Acute Elective Wards"/>
    <x v="7"/>
    <x v="1"/>
    <n v="0"/>
    <n v="0"/>
    <n v="0"/>
    <n v="0"/>
    <n v="0"/>
    <n v="0"/>
    <n v="0"/>
    <x v="3"/>
  </r>
  <r>
    <s v="Acute Elective Wards"/>
    <x v="7"/>
    <x v="4"/>
    <n v="0"/>
    <n v="0"/>
    <n v="0"/>
    <n v="0"/>
    <n v="0"/>
    <n v="0"/>
    <n v="0"/>
    <x v="3"/>
  </r>
  <r>
    <s v="Acute Elective Wards"/>
    <x v="7"/>
    <x v="5"/>
    <n v="0"/>
    <n v="0"/>
    <n v="0"/>
    <n v="0"/>
    <n v="0"/>
    <n v="0"/>
    <n v="0"/>
    <x v="3"/>
  </r>
  <r>
    <s v="Acute Elective Wards"/>
    <x v="7"/>
    <x v="6"/>
    <n v="0"/>
    <n v="0"/>
    <n v="0"/>
    <n v="0"/>
    <n v="0"/>
    <n v="0"/>
    <n v="0"/>
    <x v="3"/>
  </r>
  <r>
    <s v="Acute Elective Wards"/>
    <x v="8"/>
    <x v="2"/>
    <n v="2"/>
    <n v="2"/>
    <n v="0"/>
    <n v="2"/>
    <n v="7"/>
    <n v="0"/>
    <n v="7"/>
    <x v="3"/>
  </r>
  <r>
    <s v="Acute Elective Wards"/>
    <x v="8"/>
    <x v="7"/>
    <n v="1"/>
    <n v="1"/>
    <n v="0"/>
    <n v="1"/>
    <n v="0"/>
    <n v="0"/>
    <n v="0"/>
    <x v="3"/>
  </r>
  <r>
    <s v="Acute Elective Wards"/>
    <x v="8"/>
    <x v="0"/>
    <n v="5"/>
    <n v="5"/>
    <n v="0"/>
    <n v="5"/>
    <n v="1"/>
    <n v="0"/>
    <n v="1"/>
    <x v="3"/>
  </r>
  <r>
    <s v="Acute Elective Wards"/>
    <x v="9"/>
    <x v="3"/>
    <n v="0"/>
    <n v="0"/>
    <n v="0"/>
    <n v="0"/>
    <n v="0"/>
    <n v="0"/>
    <n v="0"/>
    <x v="3"/>
  </r>
  <r>
    <s v="Acute Elective Wards"/>
    <x v="9"/>
    <x v="4"/>
    <n v="0"/>
    <n v="0"/>
    <n v="0"/>
    <n v="0"/>
    <n v="0"/>
    <n v="0"/>
    <n v="0"/>
    <x v="3"/>
  </r>
  <r>
    <s v="Acute Elective Wards"/>
    <x v="10"/>
    <x v="4"/>
    <n v="0"/>
    <n v="0"/>
    <n v="0"/>
    <n v="0"/>
    <n v="0"/>
    <n v="0"/>
    <n v="0"/>
    <x v="3"/>
  </r>
  <r>
    <s v="Acute Elective Wards"/>
    <x v="11"/>
    <x v="5"/>
    <n v="36"/>
    <n v="32"/>
    <n v="4"/>
    <n v="32"/>
    <n v="28"/>
    <n v="0"/>
    <n v="28"/>
    <x v="3"/>
  </r>
  <r>
    <s v="Acute Elective Wards"/>
    <x v="12"/>
    <x v="7"/>
    <n v="0"/>
    <n v="0"/>
    <n v="0"/>
    <n v="0"/>
    <n v="0"/>
    <n v="0"/>
    <n v="0"/>
    <x v="3"/>
  </r>
  <r>
    <s v="Acute Elective Wards"/>
    <x v="12"/>
    <x v="3"/>
    <n v="0"/>
    <n v="0"/>
    <n v="0"/>
    <n v="0"/>
    <n v="0"/>
    <n v="0"/>
    <n v="0"/>
    <x v="3"/>
  </r>
  <r>
    <s v="Acute Elective Wards"/>
    <x v="12"/>
    <x v="5"/>
    <n v="30"/>
    <n v="29"/>
    <n v="1"/>
    <n v="29"/>
    <n v="20"/>
    <n v="0"/>
    <n v="20"/>
    <x v="3"/>
  </r>
  <r>
    <s v="Acute Elective Wards"/>
    <x v="13"/>
    <x v="0"/>
    <n v="33"/>
    <n v="33"/>
    <n v="0"/>
    <n v="32"/>
    <n v="20"/>
    <n v="1"/>
    <n v="19"/>
    <x v="3"/>
  </r>
  <r>
    <s v="Acute Elective Wards"/>
    <x v="13"/>
    <x v="1"/>
    <n v="0"/>
    <n v="0"/>
    <n v="0"/>
    <n v="1"/>
    <n v="1"/>
    <n v="0"/>
    <n v="1"/>
    <x v="3"/>
  </r>
  <r>
    <s v="Acute Elective Wards"/>
    <x v="14"/>
    <x v="0"/>
    <n v="0"/>
    <n v="0"/>
    <n v="0"/>
    <n v="1"/>
    <n v="1"/>
    <n v="0"/>
    <n v="1"/>
    <x v="3"/>
  </r>
  <r>
    <s v="Acute Elective Wards"/>
    <x v="14"/>
    <x v="1"/>
    <n v="25"/>
    <n v="23"/>
    <n v="2"/>
    <n v="22"/>
    <n v="21"/>
    <n v="0"/>
    <n v="21"/>
    <x v="3"/>
  </r>
  <r>
    <s v="Critical Care Wards"/>
    <x v="0"/>
    <x v="0"/>
    <n v="8"/>
    <n v="8"/>
    <n v="0"/>
    <n v="7"/>
    <n v="7"/>
    <n v="0"/>
    <n v="7"/>
    <x v="4"/>
  </r>
  <r>
    <s v="Critical Care Wards"/>
    <x v="0"/>
    <x v="1"/>
    <n v="0"/>
    <n v="0"/>
    <n v="0"/>
    <n v="1"/>
    <n v="1"/>
    <n v="0"/>
    <n v="1"/>
    <x v="4"/>
  </r>
  <r>
    <s v="Critical Care Wards"/>
    <x v="0"/>
    <x v="5"/>
    <n v="0"/>
    <n v="0"/>
    <n v="0"/>
    <n v="0"/>
    <n v="0"/>
    <n v="0"/>
    <n v="0"/>
    <x v="4"/>
  </r>
  <r>
    <s v="Critical Care Wards"/>
    <x v="1"/>
    <x v="0"/>
    <n v="0"/>
    <n v="0"/>
    <n v="0"/>
    <n v="5"/>
    <n v="5"/>
    <n v="0"/>
    <n v="5"/>
    <x v="4"/>
  </r>
  <r>
    <s v="Critical Care Wards"/>
    <x v="1"/>
    <x v="1"/>
    <n v="8"/>
    <n v="8"/>
    <n v="0"/>
    <n v="3"/>
    <n v="3"/>
    <n v="0"/>
    <n v="3"/>
    <x v="4"/>
  </r>
  <r>
    <s v="Critical Care Wards"/>
    <x v="2"/>
    <x v="0"/>
    <n v="10"/>
    <n v="9"/>
    <n v="1"/>
    <n v="9"/>
    <n v="6"/>
    <n v="0"/>
    <n v="6"/>
    <x v="4"/>
  </r>
  <r>
    <s v="Critical Care Wards"/>
    <x v="3"/>
    <x v="2"/>
    <n v="0"/>
    <n v="0"/>
    <n v="0"/>
    <n v="3"/>
    <n v="3"/>
    <n v="0"/>
    <n v="3"/>
    <x v="4"/>
  </r>
  <r>
    <s v="Critical Care Wards"/>
    <x v="3"/>
    <x v="0"/>
    <n v="12"/>
    <n v="10"/>
    <n v="2"/>
    <n v="5"/>
    <n v="4"/>
    <n v="0"/>
    <n v="4"/>
    <x v="4"/>
  </r>
  <r>
    <s v="Critical Care Wards"/>
    <x v="3"/>
    <x v="1"/>
    <n v="0"/>
    <n v="0"/>
    <n v="0"/>
    <n v="2"/>
    <n v="2"/>
    <n v="0"/>
    <n v="2"/>
    <x v="4"/>
  </r>
  <r>
    <s v="Interventional Cardiology"/>
    <x v="4"/>
    <x v="2"/>
    <n v="8"/>
    <n v="7"/>
    <n v="1"/>
    <n v="7"/>
    <n v="7"/>
    <n v="0"/>
    <n v="7"/>
    <x v="4"/>
  </r>
  <r>
    <s v="Interventional Cardiology"/>
    <x v="5"/>
    <x v="2"/>
    <n v="8"/>
    <n v="8"/>
    <n v="0"/>
    <n v="8"/>
    <n v="7"/>
    <n v="0"/>
    <n v="7"/>
    <x v="4"/>
  </r>
  <r>
    <s v="Interventional Cardiology"/>
    <x v="6"/>
    <x v="2"/>
    <n v="8"/>
    <n v="8"/>
    <n v="0"/>
    <n v="8"/>
    <n v="8"/>
    <n v="0"/>
    <n v="8"/>
    <x v="4"/>
  </r>
  <r>
    <s v="Acute Elective Wards"/>
    <x v="15"/>
    <x v="2"/>
    <n v="0"/>
    <n v="0"/>
    <n v="0"/>
    <n v="0"/>
    <n v="0"/>
    <n v="0"/>
    <n v="0"/>
    <x v="4"/>
  </r>
  <r>
    <s v="Acute Elective Wards"/>
    <x v="7"/>
    <x v="2"/>
    <n v="0"/>
    <n v="0"/>
    <n v="0"/>
    <n v="0"/>
    <n v="0"/>
    <n v="0"/>
    <n v="0"/>
    <x v="4"/>
  </r>
  <r>
    <s v="Acute Elective Wards"/>
    <x v="7"/>
    <x v="3"/>
    <n v="0"/>
    <n v="0"/>
    <n v="0"/>
    <n v="0"/>
    <n v="0"/>
    <n v="0"/>
    <n v="0"/>
    <x v="4"/>
  </r>
  <r>
    <s v="Acute Elective Wards"/>
    <x v="7"/>
    <x v="0"/>
    <n v="0"/>
    <n v="0"/>
    <n v="0"/>
    <n v="0"/>
    <n v="0"/>
    <n v="0"/>
    <n v="0"/>
    <x v="4"/>
  </r>
  <r>
    <s v="Acute Elective Wards"/>
    <x v="7"/>
    <x v="1"/>
    <n v="0"/>
    <n v="0"/>
    <n v="0"/>
    <n v="0"/>
    <n v="0"/>
    <n v="0"/>
    <n v="0"/>
    <x v="4"/>
  </r>
  <r>
    <s v="Acute Elective Wards"/>
    <x v="7"/>
    <x v="4"/>
    <n v="0"/>
    <n v="0"/>
    <n v="0"/>
    <n v="0"/>
    <n v="0"/>
    <n v="0"/>
    <n v="0"/>
    <x v="4"/>
  </r>
  <r>
    <s v="Acute Elective Wards"/>
    <x v="7"/>
    <x v="5"/>
    <n v="0"/>
    <n v="0"/>
    <n v="0"/>
    <n v="0"/>
    <n v="0"/>
    <n v="0"/>
    <n v="0"/>
    <x v="4"/>
  </r>
  <r>
    <s v="Acute Elective Wards"/>
    <x v="7"/>
    <x v="6"/>
    <n v="0"/>
    <n v="0"/>
    <n v="0"/>
    <n v="0"/>
    <n v="0"/>
    <n v="0"/>
    <n v="0"/>
    <x v="4"/>
  </r>
  <r>
    <s v="Acute Elective Wards"/>
    <x v="8"/>
    <x v="2"/>
    <n v="2"/>
    <n v="2"/>
    <n v="0"/>
    <n v="2"/>
    <n v="6"/>
    <n v="0"/>
    <n v="6"/>
    <x v="4"/>
  </r>
  <r>
    <s v="Acute Elective Wards"/>
    <x v="8"/>
    <x v="7"/>
    <n v="1"/>
    <n v="1"/>
    <n v="0"/>
    <n v="1"/>
    <n v="0"/>
    <n v="0"/>
    <n v="0"/>
    <x v="4"/>
  </r>
  <r>
    <s v="Acute Elective Wards"/>
    <x v="8"/>
    <x v="0"/>
    <n v="5"/>
    <n v="5"/>
    <n v="0"/>
    <n v="5"/>
    <n v="0"/>
    <n v="0"/>
    <n v="0"/>
    <x v="4"/>
  </r>
  <r>
    <s v="Acute Elective Wards"/>
    <x v="9"/>
    <x v="3"/>
    <n v="0"/>
    <n v="0"/>
    <n v="0"/>
    <n v="0"/>
    <n v="0"/>
    <n v="0"/>
    <n v="0"/>
    <x v="4"/>
  </r>
  <r>
    <s v="Acute Elective Wards"/>
    <x v="9"/>
    <x v="4"/>
    <n v="0"/>
    <n v="0"/>
    <n v="0"/>
    <n v="0"/>
    <n v="0"/>
    <n v="0"/>
    <n v="0"/>
    <x v="4"/>
  </r>
  <r>
    <s v="Acute Elective Wards"/>
    <x v="10"/>
    <x v="4"/>
    <n v="0"/>
    <n v="0"/>
    <n v="0"/>
    <n v="0"/>
    <n v="0"/>
    <n v="0"/>
    <n v="0"/>
    <x v="4"/>
  </r>
  <r>
    <s v="Acute Elective Wards"/>
    <x v="16"/>
    <x v="3"/>
    <n v="0"/>
    <n v="0"/>
    <n v="0"/>
    <n v="0"/>
    <n v="0"/>
    <n v="0"/>
    <n v="0"/>
    <x v="4"/>
  </r>
  <r>
    <s v="Acute Elective Wards"/>
    <x v="16"/>
    <x v="0"/>
    <n v="0"/>
    <n v="0"/>
    <n v="0"/>
    <n v="0"/>
    <n v="0"/>
    <n v="0"/>
    <n v="0"/>
    <x v="4"/>
  </r>
  <r>
    <s v="Acute Elective Wards"/>
    <x v="16"/>
    <x v="5"/>
    <n v="0"/>
    <n v="0"/>
    <n v="0"/>
    <n v="0"/>
    <n v="0"/>
    <n v="0"/>
    <n v="0"/>
    <x v="4"/>
  </r>
  <r>
    <s v="Acute Elective Wards"/>
    <x v="17"/>
    <x v="5"/>
    <n v="0"/>
    <n v="0"/>
    <n v="0"/>
    <n v="0"/>
    <n v="0"/>
    <n v="0"/>
    <n v="0"/>
    <x v="4"/>
  </r>
  <r>
    <s v="Acute Elective Wards"/>
    <x v="11"/>
    <x v="5"/>
    <n v="36"/>
    <n v="36"/>
    <n v="0"/>
    <n v="36"/>
    <n v="27"/>
    <n v="0"/>
    <n v="27"/>
    <x v="4"/>
  </r>
  <r>
    <s v="Acute Elective Wards"/>
    <x v="12"/>
    <x v="7"/>
    <n v="0"/>
    <n v="0"/>
    <n v="0"/>
    <n v="4"/>
    <n v="4"/>
    <n v="0"/>
    <n v="4"/>
    <x v="4"/>
  </r>
  <r>
    <s v="Acute Elective Wards"/>
    <x v="12"/>
    <x v="3"/>
    <n v="0"/>
    <n v="0"/>
    <n v="0"/>
    <n v="1"/>
    <n v="1"/>
    <n v="0"/>
    <n v="1"/>
    <x v="4"/>
  </r>
  <r>
    <s v="Acute Elective Wards"/>
    <x v="12"/>
    <x v="5"/>
    <n v="30"/>
    <n v="29"/>
    <n v="1"/>
    <n v="24"/>
    <n v="15"/>
    <n v="0"/>
    <n v="15"/>
    <x v="4"/>
  </r>
  <r>
    <s v="Acute Elective Wards"/>
    <x v="13"/>
    <x v="0"/>
    <n v="33"/>
    <n v="33"/>
    <n v="0"/>
    <n v="32"/>
    <n v="24"/>
    <n v="1"/>
    <n v="23"/>
    <x v="4"/>
  </r>
  <r>
    <s v="Acute Elective Wards"/>
    <x v="13"/>
    <x v="1"/>
    <n v="0"/>
    <n v="0"/>
    <n v="0"/>
    <n v="1"/>
    <n v="1"/>
    <n v="0"/>
    <n v="1"/>
    <x v="4"/>
  </r>
  <r>
    <s v="Acute Elective Wards"/>
    <x v="14"/>
    <x v="0"/>
    <n v="0"/>
    <n v="0"/>
    <n v="0"/>
    <n v="1"/>
    <n v="1"/>
    <n v="0"/>
    <n v="1"/>
    <x v="4"/>
  </r>
  <r>
    <s v="Acute Elective Wards"/>
    <x v="14"/>
    <x v="1"/>
    <n v="25"/>
    <n v="23"/>
    <n v="2"/>
    <n v="22"/>
    <n v="22"/>
    <n v="0"/>
    <n v="22"/>
    <x v="4"/>
  </r>
  <r>
    <s v="Critical Care Wards"/>
    <x v="0"/>
    <x v="0"/>
    <n v="8"/>
    <n v="8"/>
    <n v="0"/>
    <n v="7"/>
    <n v="5"/>
    <n v="0"/>
    <n v="5"/>
    <x v="5"/>
  </r>
  <r>
    <s v="Critical Care Wards"/>
    <x v="0"/>
    <x v="5"/>
    <n v="0"/>
    <n v="0"/>
    <n v="0"/>
    <n v="1"/>
    <n v="1"/>
    <n v="0"/>
    <n v="1"/>
    <x v="5"/>
  </r>
  <r>
    <s v="Critical Care Wards"/>
    <x v="1"/>
    <x v="0"/>
    <n v="0"/>
    <n v="0"/>
    <n v="0"/>
    <n v="3"/>
    <n v="3"/>
    <n v="0"/>
    <n v="3"/>
    <x v="5"/>
  </r>
  <r>
    <s v="Critical Care Wards"/>
    <x v="1"/>
    <x v="1"/>
    <n v="8"/>
    <n v="8"/>
    <n v="0"/>
    <n v="5"/>
    <n v="4"/>
    <n v="0"/>
    <n v="4"/>
    <x v="5"/>
  </r>
  <r>
    <s v="Critical Care Wards"/>
    <x v="2"/>
    <x v="0"/>
    <n v="10"/>
    <n v="9"/>
    <n v="1"/>
    <n v="9"/>
    <n v="7"/>
    <n v="0"/>
    <n v="7"/>
    <x v="5"/>
  </r>
  <r>
    <s v="Critical Care Wards"/>
    <x v="2"/>
    <x v="1"/>
    <n v="0"/>
    <n v="0"/>
    <n v="0"/>
    <n v="0"/>
    <n v="0"/>
    <n v="0"/>
    <n v="0"/>
    <x v="5"/>
  </r>
  <r>
    <s v="Critical Care Wards"/>
    <x v="3"/>
    <x v="2"/>
    <n v="0"/>
    <n v="0"/>
    <n v="0"/>
    <n v="2"/>
    <n v="2"/>
    <n v="0"/>
    <n v="2"/>
    <x v="5"/>
  </r>
  <r>
    <s v="Critical Care Wards"/>
    <x v="3"/>
    <x v="0"/>
    <n v="12"/>
    <n v="10"/>
    <n v="2"/>
    <n v="6"/>
    <n v="3"/>
    <n v="0"/>
    <n v="3"/>
    <x v="5"/>
  </r>
  <r>
    <s v="Critical Care Wards"/>
    <x v="3"/>
    <x v="1"/>
    <n v="0"/>
    <n v="0"/>
    <n v="0"/>
    <n v="2"/>
    <n v="2"/>
    <n v="0"/>
    <n v="2"/>
    <x v="5"/>
  </r>
  <r>
    <s v="Interventional Cardiology"/>
    <x v="4"/>
    <x v="2"/>
    <n v="8"/>
    <n v="7"/>
    <n v="1"/>
    <n v="7"/>
    <n v="5"/>
    <n v="0"/>
    <n v="5"/>
    <x v="5"/>
  </r>
  <r>
    <s v="Interventional Cardiology"/>
    <x v="4"/>
    <x v="0"/>
    <n v="0"/>
    <n v="0"/>
    <n v="0"/>
    <n v="0"/>
    <n v="0"/>
    <n v="0"/>
    <n v="0"/>
    <x v="5"/>
  </r>
  <r>
    <s v="Interventional Cardiology"/>
    <x v="5"/>
    <x v="2"/>
    <n v="8"/>
    <n v="8"/>
    <n v="0"/>
    <n v="8"/>
    <n v="8"/>
    <n v="0"/>
    <n v="8"/>
    <x v="5"/>
  </r>
  <r>
    <s v="Interventional Cardiology"/>
    <x v="6"/>
    <x v="2"/>
    <n v="8"/>
    <n v="8"/>
    <n v="0"/>
    <n v="8"/>
    <n v="7"/>
    <n v="0"/>
    <n v="7"/>
    <x v="5"/>
  </r>
  <r>
    <s v="Acute Elective Wards"/>
    <x v="15"/>
    <x v="2"/>
    <n v="0"/>
    <n v="0"/>
    <n v="0"/>
    <n v="0"/>
    <n v="0"/>
    <n v="0"/>
    <n v="0"/>
    <x v="5"/>
  </r>
  <r>
    <s v="Acute Elective Wards"/>
    <x v="7"/>
    <x v="2"/>
    <n v="0"/>
    <n v="0"/>
    <n v="0"/>
    <n v="0"/>
    <n v="0"/>
    <n v="0"/>
    <n v="0"/>
    <x v="5"/>
  </r>
  <r>
    <s v="Acute Elective Wards"/>
    <x v="7"/>
    <x v="3"/>
    <n v="0"/>
    <n v="0"/>
    <n v="0"/>
    <n v="0"/>
    <n v="0"/>
    <n v="0"/>
    <n v="0"/>
    <x v="5"/>
  </r>
  <r>
    <s v="Acute Elective Wards"/>
    <x v="7"/>
    <x v="0"/>
    <n v="0"/>
    <n v="0"/>
    <n v="0"/>
    <n v="0"/>
    <n v="0"/>
    <n v="0"/>
    <n v="0"/>
    <x v="5"/>
  </r>
  <r>
    <s v="Acute Elective Wards"/>
    <x v="7"/>
    <x v="1"/>
    <n v="0"/>
    <n v="0"/>
    <n v="0"/>
    <n v="0"/>
    <n v="0"/>
    <n v="0"/>
    <n v="0"/>
    <x v="5"/>
  </r>
  <r>
    <s v="Acute Elective Wards"/>
    <x v="7"/>
    <x v="4"/>
    <n v="0"/>
    <n v="0"/>
    <n v="0"/>
    <n v="0"/>
    <n v="0"/>
    <n v="0"/>
    <n v="0"/>
    <x v="5"/>
  </r>
  <r>
    <s v="Acute Elective Wards"/>
    <x v="7"/>
    <x v="5"/>
    <n v="0"/>
    <n v="0"/>
    <n v="0"/>
    <n v="0"/>
    <n v="0"/>
    <n v="0"/>
    <n v="0"/>
    <x v="5"/>
  </r>
  <r>
    <s v="Acute Elective Wards"/>
    <x v="7"/>
    <x v="6"/>
    <n v="0"/>
    <n v="0"/>
    <n v="0"/>
    <n v="0"/>
    <n v="0"/>
    <n v="0"/>
    <n v="0"/>
    <x v="5"/>
  </r>
  <r>
    <s v="Acute Elective Wards"/>
    <x v="8"/>
    <x v="2"/>
    <n v="2"/>
    <n v="2"/>
    <n v="0"/>
    <n v="2"/>
    <n v="8"/>
    <n v="0"/>
    <n v="8"/>
    <x v="5"/>
  </r>
  <r>
    <s v="Acute Elective Wards"/>
    <x v="8"/>
    <x v="7"/>
    <n v="1"/>
    <n v="1"/>
    <n v="0"/>
    <n v="1"/>
    <n v="0"/>
    <n v="0"/>
    <n v="0"/>
    <x v="5"/>
  </r>
  <r>
    <s v="Acute Elective Wards"/>
    <x v="8"/>
    <x v="0"/>
    <n v="5"/>
    <n v="5"/>
    <n v="0"/>
    <n v="5"/>
    <n v="0"/>
    <n v="0"/>
    <n v="0"/>
    <x v="5"/>
  </r>
  <r>
    <s v="Acute Elective Wards"/>
    <x v="9"/>
    <x v="3"/>
    <n v="0"/>
    <n v="0"/>
    <n v="0"/>
    <n v="0"/>
    <n v="0"/>
    <n v="0"/>
    <n v="0"/>
    <x v="5"/>
  </r>
  <r>
    <s v="Acute Elective Wards"/>
    <x v="9"/>
    <x v="4"/>
    <n v="0"/>
    <n v="0"/>
    <n v="0"/>
    <n v="0"/>
    <n v="0"/>
    <n v="0"/>
    <n v="0"/>
    <x v="5"/>
  </r>
  <r>
    <s v="Acute Elective Wards"/>
    <x v="10"/>
    <x v="4"/>
    <n v="0"/>
    <n v="0"/>
    <n v="0"/>
    <n v="0"/>
    <n v="0"/>
    <n v="0"/>
    <n v="0"/>
    <x v="5"/>
  </r>
  <r>
    <s v="Acute Elective Wards"/>
    <x v="16"/>
    <x v="3"/>
    <n v="0"/>
    <n v="0"/>
    <n v="0"/>
    <n v="0"/>
    <n v="0"/>
    <n v="0"/>
    <n v="0"/>
    <x v="5"/>
  </r>
  <r>
    <s v="Acute Elective Wards"/>
    <x v="16"/>
    <x v="0"/>
    <n v="0"/>
    <n v="0"/>
    <n v="0"/>
    <n v="0"/>
    <n v="0"/>
    <n v="0"/>
    <n v="0"/>
    <x v="5"/>
  </r>
  <r>
    <s v="Acute Elective Wards"/>
    <x v="16"/>
    <x v="5"/>
    <n v="0"/>
    <n v="0"/>
    <n v="0"/>
    <n v="0"/>
    <n v="0"/>
    <n v="0"/>
    <n v="0"/>
    <x v="5"/>
  </r>
  <r>
    <s v="Acute Elective Wards"/>
    <x v="17"/>
    <x v="5"/>
    <n v="0"/>
    <n v="0"/>
    <n v="0"/>
    <n v="0"/>
    <n v="0"/>
    <n v="0"/>
    <n v="0"/>
    <x v="5"/>
  </r>
  <r>
    <s v="Acute Elective Wards"/>
    <x v="11"/>
    <x v="5"/>
    <n v="36"/>
    <n v="30"/>
    <n v="6"/>
    <n v="30"/>
    <n v="23"/>
    <n v="0"/>
    <n v="23"/>
    <x v="5"/>
  </r>
  <r>
    <s v="Acute Elective Wards"/>
    <x v="12"/>
    <x v="7"/>
    <n v="0"/>
    <n v="0"/>
    <n v="0"/>
    <n v="4"/>
    <n v="4"/>
    <n v="0"/>
    <n v="4"/>
    <x v="5"/>
  </r>
  <r>
    <s v="Acute Elective Wards"/>
    <x v="12"/>
    <x v="5"/>
    <n v="30"/>
    <n v="29"/>
    <n v="1"/>
    <n v="25"/>
    <n v="13"/>
    <n v="0"/>
    <n v="13"/>
    <x v="5"/>
  </r>
  <r>
    <s v="Acute Elective Wards"/>
    <x v="13"/>
    <x v="0"/>
    <n v="33"/>
    <n v="33"/>
    <n v="0"/>
    <n v="32"/>
    <n v="29"/>
    <n v="1"/>
    <n v="28"/>
    <x v="5"/>
  </r>
  <r>
    <s v="Acute Elective Wards"/>
    <x v="13"/>
    <x v="1"/>
    <n v="0"/>
    <n v="0"/>
    <n v="0"/>
    <n v="1"/>
    <n v="1"/>
    <n v="0"/>
    <n v="1"/>
    <x v="5"/>
  </r>
  <r>
    <s v="Acute Elective Wards"/>
    <x v="14"/>
    <x v="0"/>
    <n v="0"/>
    <n v="0"/>
    <n v="0"/>
    <n v="1"/>
    <n v="1"/>
    <n v="0"/>
    <n v="1"/>
    <x v="5"/>
  </r>
  <r>
    <s v="Acute Elective Wards"/>
    <x v="14"/>
    <x v="1"/>
    <n v="25"/>
    <n v="23"/>
    <n v="2"/>
    <n v="22"/>
    <n v="22"/>
    <n v="0"/>
    <n v="22"/>
    <x v="5"/>
  </r>
  <r>
    <s v="Critical Care Wards"/>
    <x v="0"/>
    <x v="0"/>
    <n v="8"/>
    <n v="0"/>
    <n v="8"/>
    <n v="0"/>
    <n v="0"/>
    <n v="0"/>
    <n v="0"/>
    <x v="6"/>
  </r>
  <r>
    <s v="Critical Care Wards"/>
    <x v="1"/>
    <x v="0"/>
    <n v="0"/>
    <n v="0"/>
    <n v="0"/>
    <n v="6"/>
    <n v="6"/>
    <n v="0"/>
    <n v="6"/>
    <x v="6"/>
  </r>
  <r>
    <s v="Critical Care Wards"/>
    <x v="1"/>
    <x v="1"/>
    <n v="8"/>
    <n v="8"/>
    <n v="0"/>
    <n v="2"/>
    <n v="2"/>
    <n v="0"/>
    <n v="2"/>
    <x v="6"/>
  </r>
  <r>
    <s v="Critical Care Wards"/>
    <x v="2"/>
    <x v="0"/>
    <n v="10"/>
    <n v="9"/>
    <n v="1"/>
    <n v="7"/>
    <n v="5"/>
    <n v="0"/>
    <n v="5"/>
    <x v="6"/>
  </r>
  <r>
    <s v="Critical Care Wards"/>
    <x v="2"/>
    <x v="1"/>
    <n v="0"/>
    <n v="0"/>
    <n v="0"/>
    <n v="2"/>
    <n v="2"/>
    <n v="0"/>
    <n v="2"/>
    <x v="6"/>
  </r>
  <r>
    <s v="Critical Care Wards"/>
    <x v="3"/>
    <x v="2"/>
    <n v="0"/>
    <n v="0"/>
    <n v="0"/>
    <n v="1"/>
    <n v="1"/>
    <n v="0"/>
    <n v="1"/>
    <x v="6"/>
  </r>
  <r>
    <s v="Critical Care Wards"/>
    <x v="3"/>
    <x v="0"/>
    <n v="12"/>
    <n v="10"/>
    <n v="2"/>
    <n v="7"/>
    <n v="4"/>
    <n v="0"/>
    <n v="4"/>
    <x v="6"/>
  </r>
  <r>
    <s v="Critical Care Wards"/>
    <x v="3"/>
    <x v="1"/>
    <n v="0"/>
    <n v="0"/>
    <n v="0"/>
    <n v="2"/>
    <n v="2"/>
    <n v="0"/>
    <n v="2"/>
    <x v="6"/>
  </r>
  <r>
    <s v="Critical Care Wards"/>
    <x v="3"/>
    <x v="5"/>
    <n v="0"/>
    <n v="0"/>
    <n v="0"/>
    <n v="0"/>
    <n v="0"/>
    <n v="0"/>
    <n v="0"/>
    <x v="6"/>
  </r>
  <r>
    <s v="Interventional Cardiology"/>
    <x v="4"/>
    <x v="2"/>
    <n v="8"/>
    <n v="8"/>
    <n v="0"/>
    <n v="7"/>
    <n v="5"/>
    <n v="0"/>
    <n v="5"/>
    <x v="6"/>
  </r>
  <r>
    <s v="Interventional Cardiology"/>
    <x v="4"/>
    <x v="0"/>
    <n v="0"/>
    <n v="0"/>
    <n v="0"/>
    <n v="1"/>
    <n v="1"/>
    <n v="0"/>
    <n v="1"/>
    <x v="6"/>
  </r>
  <r>
    <s v="Interventional Cardiology"/>
    <x v="5"/>
    <x v="2"/>
    <n v="8"/>
    <n v="8"/>
    <n v="0"/>
    <n v="8"/>
    <n v="7"/>
    <n v="0"/>
    <n v="7"/>
    <x v="6"/>
  </r>
  <r>
    <s v="Interventional Cardiology"/>
    <x v="6"/>
    <x v="2"/>
    <n v="8"/>
    <n v="8"/>
    <n v="0"/>
    <n v="8"/>
    <n v="7"/>
    <n v="0"/>
    <n v="7"/>
    <x v="6"/>
  </r>
  <r>
    <s v="Acute Elective Wards"/>
    <x v="15"/>
    <x v="2"/>
    <n v="0"/>
    <n v="0"/>
    <n v="0"/>
    <n v="0"/>
    <n v="0"/>
    <n v="0"/>
    <n v="0"/>
    <x v="6"/>
  </r>
  <r>
    <s v="Acute Elective Wards"/>
    <x v="7"/>
    <x v="2"/>
    <n v="0"/>
    <n v="0"/>
    <n v="0"/>
    <n v="0"/>
    <n v="0"/>
    <n v="0"/>
    <n v="0"/>
    <x v="6"/>
  </r>
  <r>
    <s v="Acute Elective Wards"/>
    <x v="7"/>
    <x v="3"/>
    <n v="0"/>
    <n v="0"/>
    <n v="0"/>
    <n v="0"/>
    <n v="0"/>
    <n v="0"/>
    <n v="0"/>
    <x v="6"/>
  </r>
  <r>
    <s v="Acute Elective Wards"/>
    <x v="7"/>
    <x v="0"/>
    <n v="0"/>
    <n v="0"/>
    <n v="0"/>
    <n v="0"/>
    <n v="0"/>
    <n v="0"/>
    <n v="0"/>
    <x v="6"/>
  </r>
  <r>
    <s v="Acute Elective Wards"/>
    <x v="7"/>
    <x v="1"/>
    <n v="0"/>
    <n v="0"/>
    <n v="0"/>
    <n v="0"/>
    <n v="0"/>
    <n v="0"/>
    <n v="0"/>
    <x v="6"/>
  </r>
  <r>
    <s v="Acute Elective Wards"/>
    <x v="7"/>
    <x v="4"/>
    <n v="0"/>
    <n v="0"/>
    <n v="0"/>
    <n v="0"/>
    <n v="0"/>
    <n v="0"/>
    <n v="0"/>
    <x v="6"/>
  </r>
  <r>
    <s v="Acute Elective Wards"/>
    <x v="7"/>
    <x v="5"/>
    <n v="0"/>
    <n v="0"/>
    <n v="0"/>
    <n v="0"/>
    <n v="0"/>
    <n v="0"/>
    <n v="0"/>
    <x v="6"/>
  </r>
  <r>
    <s v="Acute Elective Wards"/>
    <x v="7"/>
    <x v="6"/>
    <n v="0"/>
    <n v="0"/>
    <n v="0"/>
    <n v="0"/>
    <n v="0"/>
    <n v="0"/>
    <n v="0"/>
    <x v="6"/>
  </r>
  <r>
    <s v="Acute Elective Wards"/>
    <x v="8"/>
    <x v="2"/>
    <n v="2"/>
    <n v="2"/>
    <n v="0"/>
    <n v="2"/>
    <n v="7"/>
    <n v="0"/>
    <n v="7"/>
    <x v="6"/>
  </r>
  <r>
    <s v="Acute Elective Wards"/>
    <x v="8"/>
    <x v="7"/>
    <n v="1"/>
    <n v="1"/>
    <n v="0"/>
    <n v="1"/>
    <n v="0"/>
    <n v="0"/>
    <n v="0"/>
    <x v="6"/>
  </r>
  <r>
    <s v="Acute Elective Wards"/>
    <x v="8"/>
    <x v="0"/>
    <n v="5"/>
    <n v="5"/>
    <n v="0"/>
    <n v="5"/>
    <n v="0"/>
    <n v="0"/>
    <n v="0"/>
    <x v="6"/>
  </r>
  <r>
    <s v="Acute Elective Wards"/>
    <x v="9"/>
    <x v="3"/>
    <n v="0"/>
    <n v="0"/>
    <n v="0"/>
    <n v="0"/>
    <n v="0"/>
    <n v="0"/>
    <n v="0"/>
    <x v="6"/>
  </r>
  <r>
    <s v="Acute Elective Wards"/>
    <x v="9"/>
    <x v="4"/>
    <n v="0"/>
    <n v="0"/>
    <n v="0"/>
    <n v="0"/>
    <n v="0"/>
    <n v="0"/>
    <n v="0"/>
    <x v="6"/>
  </r>
  <r>
    <s v="Acute Elective Wards"/>
    <x v="10"/>
    <x v="4"/>
    <n v="0"/>
    <n v="0"/>
    <n v="0"/>
    <n v="0"/>
    <n v="0"/>
    <n v="0"/>
    <n v="0"/>
    <x v="6"/>
  </r>
  <r>
    <s v="Acute Elective Wards"/>
    <x v="16"/>
    <x v="3"/>
    <n v="0"/>
    <n v="0"/>
    <n v="0"/>
    <n v="0"/>
    <n v="0"/>
    <n v="0"/>
    <n v="0"/>
    <x v="6"/>
  </r>
  <r>
    <s v="Acute Elective Wards"/>
    <x v="16"/>
    <x v="1"/>
    <n v="0"/>
    <n v="0"/>
    <n v="0"/>
    <n v="0"/>
    <n v="0"/>
    <n v="0"/>
    <n v="0"/>
    <x v="6"/>
  </r>
  <r>
    <s v="Acute Elective Wards"/>
    <x v="16"/>
    <x v="5"/>
    <n v="0"/>
    <n v="0"/>
    <n v="0"/>
    <n v="0"/>
    <n v="0"/>
    <n v="0"/>
    <n v="0"/>
    <x v="6"/>
  </r>
  <r>
    <s v="Acute Elective Wards"/>
    <x v="17"/>
    <x v="5"/>
    <n v="0"/>
    <n v="0"/>
    <n v="0"/>
    <n v="0"/>
    <n v="0"/>
    <n v="0"/>
    <n v="0"/>
    <x v="6"/>
  </r>
  <r>
    <s v="Acute Elective Wards"/>
    <x v="11"/>
    <x v="5"/>
    <n v="36"/>
    <n v="23"/>
    <n v="13"/>
    <n v="23"/>
    <n v="14"/>
    <n v="0"/>
    <n v="14"/>
    <x v="6"/>
  </r>
  <r>
    <s v="Acute Elective Wards"/>
    <x v="12"/>
    <x v="7"/>
    <n v="0"/>
    <n v="0"/>
    <n v="0"/>
    <n v="3"/>
    <n v="3"/>
    <n v="0"/>
    <n v="3"/>
    <x v="6"/>
  </r>
  <r>
    <s v="Acute Elective Wards"/>
    <x v="12"/>
    <x v="3"/>
    <n v="0"/>
    <n v="0"/>
    <n v="0"/>
    <n v="0"/>
    <n v="0"/>
    <n v="0"/>
    <n v="0"/>
    <x v="6"/>
  </r>
  <r>
    <s v="Acute Elective Wards"/>
    <x v="12"/>
    <x v="5"/>
    <n v="30"/>
    <n v="29"/>
    <n v="1"/>
    <n v="26"/>
    <n v="17"/>
    <n v="0"/>
    <n v="17"/>
    <x v="6"/>
  </r>
  <r>
    <s v="Acute Elective Wards"/>
    <x v="13"/>
    <x v="0"/>
    <n v="33"/>
    <n v="33"/>
    <n v="0"/>
    <n v="33"/>
    <n v="31"/>
    <n v="0"/>
    <n v="31"/>
    <x v="6"/>
  </r>
  <r>
    <s v="Acute Elective Wards"/>
    <x v="14"/>
    <x v="0"/>
    <n v="0"/>
    <n v="0"/>
    <n v="0"/>
    <n v="1"/>
    <n v="1"/>
    <n v="0"/>
    <n v="1"/>
    <x v="6"/>
  </r>
  <r>
    <s v="Acute Elective Wards"/>
    <x v="14"/>
    <x v="1"/>
    <n v="25"/>
    <n v="23"/>
    <n v="2"/>
    <n v="22"/>
    <n v="19"/>
    <n v="0"/>
    <n v="19"/>
    <x v="6"/>
  </r>
  <r>
    <s v="Critical Care Wards"/>
    <x v="0"/>
    <x v="0"/>
    <n v="8"/>
    <n v="0"/>
    <n v="8"/>
    <n v="0"/>
    <n v="0"/>
    <n v="0"/>
    <n v="0"/>
    <x v="7"/>
  </r>
  <r>
    <s v="Critical Care Wards"/>
    <x v="1"/>
    <x v="0"/>
    <n v="0"/>
    <n v="0"/>
    <n v="0"/>
    <n v="2"/>
    <n v="2"/>
    <n v="0"/>
    <n v="2"/>
    <x v="7"/>
  </r>
  <r>
    <s v="Critical Care Wards"/>
    <x v="1"/>
    <x v="1"/>
    <n v="8"/>
    <n v="8"/>
    <n v="0"/>
    <n v="6"/>
    <n v="3"/>
    <n v="0"/>
    <n v="3"/>
    <x v="7"/>
  </r>
  <r>
    <s v="Critical Care Wards"/>
    <x v="2"/>
    <x v="0"/>
    <n v="10"/>
    <n v="9"/>
    <n v="1"/>
    <n v="9"/>
    <n v="5"/>
    <n v="0"/>
    <n v="5"/>
    <x v="7"/>
  </r>
  <r>
    <s v="Critical Care Wards"/>
    <x v="3"/>
    <x v="2"/>
    <n v="0"/>
    <n v="0"/>
    <n v="0"/>
    <n v="2"/>
    <n v="2"/>
    <n v="0"/>
    <n v="2"/>
    <x v="7"/>
  </r>
  <r>
    <s v="Critical Care Wards"/>
    <x v="3"/>
    <x v="0"/>
    <n v="12"/>
    <n v="12"/>
    <n v="0"/>
    <n v="8"/>
    <n v="4"/>
    <n v="0"/>
    <n v="4"/>
    <x v="7"/>
  </r>
  <r>
    <s v="Critical Care Wards"/>
    <x v="3"/>
    <x v="1"/>
    <n v="0"/>
    <n v="0"/>
    <n v="0"/>
    <n v="2"/>
    <n v="2"/>
    <n v="0"/>
    <n v="2"/>
    <x v="7"/>
  </r>
  <r>
    <s v="Interventional Cardiology"/>
    <x v="4"/>
    <x v="2"/>
    <n v="8"/>
    <n v="8"/>
    <n v="0"/>
    <n v="8"/>
    <n v="7"/>
    <n v="0"/>
    <n v="7"/>
    <x v="7"/>
  </r>
  <r>
    <s v="Interventional Cardiology"/>
    <x v="5"/>
    <x v="2"/>
    <n v="8"/>
    <n v="8"/>
    <n v="0"/>
    <n v="8"/>
    <n v="8"/>
    <n v="0"/>
    <n v="8"/>
    <x v="7"/>
  </r>
  <r>
    <s v="Interventional Cardiology"/>
    <x v="6"/>
    <x v="2"/>
    <n v="8"/>
    <n v="8"/>
    <n v="0"/>
    <n v="8"/>
    <n v="7"/>
    <n v="0"/>
    <n v="7"/>
    <x v="7"/>
  </r>
  <r>
    <s v="Acute Elective Wards"/>
    <x v="15"/>
    <x v="2"/>
    <n v="0"/>
    <n v="0"/>
    <n v="0"/>
    <n v="0"/>
    <n v="0"/>
    <n v="0"/>
    <n v="0"/>
    <x v="7"/>
  </r>
  <r>
    <s v="Acute Elective Wards"/>
    <x v="7"/>
    <x v="2"/>
    <n v="0"/>
    <n v="0"/>
    <n v="0"/>
    <n v="0"/>
    <n v="0"/>
    <n v="0"/>
    <n v="0"/>
    <x v="7"/>
  </r>
  <r>
    <s v="Acute Elective Wards"/>
    <x v="7"/>
    <x v="3"/>
    <n v="0"/>
    <n v="0"/>
    <n v="0"/>
    <n v="0"/>
    <n v="0"/>
    <n v="0"/>
    <n v="0"/>
    <x v="7"/>
  </r>
  <r>
    <s v="Acute Elective Wards"/>
    <x v="7"/>
    <x v="0"/>
    <n v="0"/>
    <n v="0"/>
    <n v="0"/>
    <n v="0"/>
    <n v="0"/>
    <n v="0"/>
    <n v="0"/>
    <x v="7"/>
  </r>
  <r>
    <s v="Acute Elective Wards"/>
    <x v="7"/>
    <x v="1"/>
    <n v="0"/>
    <n v="0"/>
    <n v="0"/>
    <n v="0"/>
    <n v="0"/>
    <n v="0"/>
    <n v="0"/>
    <x v="7"/>
  </r>
  <r>
    <s v="Acute Elective Wards"/>
    <x v="7"/>
    <x v="4"/>
    <n v="0"/>
    <n v="0"/>
    <n v="0"/>
    <n v="0"/>
    <n v="0"/>
    <n v="0"/>
    <n v="0"/>
    <x v="7"/>
  </r>
  <r>
    <s v="Acute Elective Wards"/>
    <x v="7"/>
    <x v="5"/>
    <n v="0"/>
    <n v="0"/>
    <n v="0"/>
    <n v="0"/>
    <n v="0"/>
    <n v="0"/>
    <n v="0"/>
    <x v="7"/>
  </r>
  <r>
    <s v="Acute Elective Wards"/>
    <x v="7"/>
    <x v="6"/>
    <n v="0"/>
    <n v="0"/>
    <n v="0"/>
    <n v="0"/>
    <n v="0"/>
    <n v="0"/>
    <n v="0"/>
    <x v="7"/>
  </r>
  <r>
    <s v="Acute Elective Wards"/>
    <x v="8"/>
    <x v="2"/>
    <n v="2"/>
    <n v="2"/>
    <n v="0"/>
    <n v="6"/>
    <n v="6"/>
    <n v="0"/>
    <n v="6"/>
    <x v="7"/>
  </r>
  <r>
    <s v="Acute Elective Wards"/>
    <x v="8"/>
    <x v="7"/>
    <n v="1"/>
    <n v="1"/>
    <n v="0"/>
    <n v="0"/>
    <n v="0"/>
    <n v="0"/>
    <n v="0"/>
    <x v="7"/>
  </r>
  <r>
    <s v="Acute Elective Wards"/>
    <x v="8"/>
    <x v="0"/>
    <n v="5"/>
    <n v="5"/>
    <n v="0"/>
    <n v="1"/>
    <n v="1"/>
    <n v="0"/>
    <n v="1"/>
    <x v="7"/>
  </r>
  <r>
    <s v="Acute Elective Wards"/>
    <x v="8"/>
    <x v="5"/>
    <n v="0"/>
    <n v="0"/>
    <n v="0"/>
    <n v="1"/>
    <n v="1"/>
    <n v="0"/>
    <n v="1"/>
    <x v="7"/>
  </r>
  <r>
    <s v="Acute Elective Wards"/>
    <x v="9"/>
    <x v="3"/>
    <n v="0"/>
    <n v="0"/>
    <n v="0"/>
    <n v="0"/>
    <n v="0"/>
    <n v="0"/>
    <n v="0"/>
    <x v="7"/>
  </r>
  <r>
    <s v="Acute Elective Wards"/>
    <x v="9"/>
    <x v="4"/>
    <n v="0"/>
    <n v="0"/>
    <n v="0"/>
    <n v="0"/>
    <n v="0"/>
    <n v="0"/>
    <n v="0"/>
    <x v="7"/>
  </r>
  <r>
    <s v="Acute Elective Wards"/>
    <x v="10"/>
    <x v="4"/>
    <n v="0"/>
    <n v="0"/>
    <n v="0"/>
    <n v="0"/>
    <n v="0"/>
    <n v="0"/>
    <n v="0"/>
    <x v="7"/>
  </r>
  <r>
    <s v="Acute Elective Wards"/>
    <x v="16"/>
    <x v="3"/>
    <n v="0"/>
    <n v="0"/>
    <n v="0"/>
    <n v="0"/>
    <n v="0"/>
    <n v="0"/>
    <n v="0"/>
    <x v="7"/>
  </r>
  <r>
    <s v="Acute Elective Wards"/>
    <x v="16"/>
    <x v="0"/>
    <n v="0"/>
    <n v="0"/>
    <n v="0"/>
    <n v="0"/>
    <n v="0"/>
    <n v="0"/>
    <n v="0"/>
    <x v="7"/>
  </r>
  <r>
    <s v="Acute Elective Wards"/>
    <x v="16"/>
    <x v="1"/>
    <n v="0"/>
    <n v="0"/>
    <n v="0"/>
    <n v="0"/>
    <n v="0"/>
    <n v="0"/>
    <n v="0"/>
    <x v="7"/>
  </r>
  <r>
    <s v="Acute Elective Wards"/>
    <x v="16"/>
    <x v="5"/>
    <n v="0"/>
    <n v="0"/>
    <n v="0"/>
    <n v="0"/>
    <n v="0"/>
    <n v="0"/>
    <n v="0"/>
    <x v="7"/>
  </r>
  <r>
    <s v="Acute Elective Wards"/>
    <x v="17"/>
    <x v="5"/>
    <n v="0"/>
    <n v="0"/>
    <n v="0"/>
    <n v="0"/>
    <n v="0"/>
    <n v="0"/>
    <n v="0"/>
    <x v="7"/>
  </r>
  <r>
    <s v="Acute Elective Wards"/>
    <x v="11"/>
    <x v="5"/>
    <n v="36"/>
    <n v="22"/>
    <n v="14"/>
    <n v="22"/>
    <n v="16"/>
    <n v="0"/>
    <n v="16"/>
    <x v="7"/>
  </r>
  <r>
    <s v="Acute Elective Wards"/>
    <x v="12"/>
    <x v="7"/>
    <n v="0"/>
    <n v="0"/>
    <n v="0"/>
    <n v="4"/>
    <n v="4"/>
    <n v="0"/>
    <n v="4"/>
    <x v="7"/>
  </r>
  <r>
    <s v="Acute Elective Wards"/>
    <x v="12"/>
    <x v="3"/>
    <n v="0"/>
    <n v="0"/>
    <n v="0"/>
    <n v="1"/>
    <n v="1"/>
    <n v="0"/>
    <n v="1"/>
    <x v="7"/>
  </r>
  <r>
    <s v="Acute Elective Wards"/>
    <x v="12"/>
    <x v="5"/>
    <n v="30"/>
    <n v="29"/>
    <n v="1"/>
    <n v="24"/>
    <n v="18"/>
    <n v="0"/>
    <n v="18"/>
    <x v="7"/>
  </r>
  <r>
    <s v="Acute Elective Wards"/>
    <x v="13"/>
    <x v="2"/>
    <n v="0"/>
    <n v="0"/>
    <n v="0"/>
    <n v="1"/>
    <n v="1"/>
    <n v="0"/>
    <n v="1"/>
    <x v="7"/>
  </r>
  <r>
    <s v="Acute Elective Wards"/>
    <x v="13"/>
    <x v="0"/>
    <n v="33"/>
    <n v="33"/>
    <n v="0"/>
    <n v="32"/>
    <n v="28"/>
    <n v="0"/>
    <n v="28"/>
    <x v="7"/>
  </r>
  <r>
    <s v="Acute Elective Wards"/>
    <x v="14"/>
    <x v="2"/>
    <n v="0"/>
    <n v="0"/>
    <n v="0"/>
    <n v="1"/>
    <n v="1"/>
    <n v="0"/>
    <n v="1"/>
    <x v="7"/>
  </r>
  <r>
    <s v="Acute Elective Wards"/>
    <x v="14"/>
    <x v="1"/>
    <n v="25"/>
    <n v="23"/>
    <n v="2"/>
    <n v="22"/>
    <n v="17"/>
    <n v="0"/>
    <n v="17"/>
    <x v="7"/>
  </r>
  <r>
    <s v="Critical Care Wards"/>
    <x v="0"/>
    <x v="0"/>
    <n v="8"/>
    <n v="0"/>
    <n v="8"/>
    <n v="0"/>
    <n v="0"/>
    <n v="0"/>
    <n v="0"/>
    <x v="8"/>
  </r>
  <r>
    <s v="Critical Care Wards"/>
    <x v="1"/>
    <x v="0"/>
    <n v="0"/>
    <n v="0"/>
    <n v="0"/>
    <n v="2"/>
    <n v="2"/>
    <n v="0"/>
    <n v="2"/>
    <x v="8"/>
  </r>
  <r>
    <s v="Critical Care Wards"/>
    <x v="1"/>
    <x v="1"/>
    <n v="8"/>
    <n v="8"/>
    <n v="0"/>
    <n v="6"/>
    <n v="5"/>
    <n v="0"/>
    <n v="5"/>
    <x v="8"/>
  </r>
  <r>
    <s v="Critical Care Wards"/>
    <x v="2"/>
    <x v="2"/>
    <n v="0"/>
    <n v="0"/>
    <n v="0"/>
    <n v="1"/>
    <n v="1"/>
    <n v="0"/>
    <n v="1"/>
    <x v="8"/>
  </r>
  <r>
    <s v="Critical Care Wards"/>
    <x v="2"/>
    <x v="0"/>
    <n v="10"/>
    <n v="9"/>
    <n v="1"/>
    <n v="8"/>
    <n v="7"/>
    <n v="0"/>
    <n v="7"/>
    <x v="8"/>
  </r>
  <r>
    <s v="Critical Care Wards"/>
    <x v="3"/>
    <x v="2"/>
    <n v="0"/>
    <n v="0"/>
    <n v="0"/>
    <n v="3"/>
    <n v="3"/>
    <n v="0"/>
    <n v="3"/>
    <x v="8"/>
  </r>
  <r>
    <s v="Critical Care Wards"/>
    <x v="3"/>
    <x v="0"/>
    <n v="12"/>
    <n v="12"/>
    <n v="0"/>
    <n v="8"/>
    <n v="4"/>
    <n v="0"/>
    <n v="4"/>
    <x v="8"/>
  </r>
  <r>
    <s v="Critical Care Wards"/>
    <x v="3"/>
    <x v="1"/>
    <n v="0"/>
    <n v="0"/>
    <n v="0"/>
    <n v="1"/>
    <n v="1"/>
    <n v="0"/>
    <n v="1"/>
    <x v="8"/>
  </r>
  <r>
    <s v="Interventional Cardiology"/>
    <x v="4"/>
    <x v="2"/>
    <n v="8"/>
    <n v="8"/>
    <n v="0"/>
    <n v="8"/>
    <n v="7"/>
    <n v="0"/>
    <n v="7"/>
    <x v="8"/>
  </r>
  <r>
    <s v="Interventional Cardiology"/>
    <x v="5"/>
    <x v="2"/>
    <n v="8"/>
    <n v="8"/>
    <n v="0"/>
    <n v="8"/>
    <n v="7"/>
    <n v="0"/>
    <n v="7"/>
    <x v="8"/>
  </r>
  <r>
    <s v="Interventional Cardiology"/>
    <x v="6"/>
    <x v="2"/>
    <n v="8"/>
    <n v="8"/>
    <n v="0"/>
    <n v="8"/>
    <n v="6"/>
    <n v="0"/>
    <n v="6"/>
    <x v="8"/>
  </r>
  <r>
    <s v="Acute Elective Wards"/>
    <x v="15"/>
    <x v="2"/>
    <n v="0"/>
    <n v="0"/>
    <n v="0"/>
    <n v="0"/>
    <n v="0"/>
    <n v="0"/>
    <n v="0"/>
    <x v="8"/>
  </r>
  <r>
    <s v="Acute Elective Wards"/>
    <x v="7"/>
    <x v="2"/>
    <n v="0"/>
    <n v="0"/>
    <n v="0"/>
    <n v="0"/>
    <n v="0"/>
    <n v="0"/>
    <n v="0"/>
    <x v="8"/>
  </r>
  <r>
    <s v="Acute Elective Wards"/>
    <x v="7"/>
    <x v="3"/>
    <n v="0"/>
    <n v="0"/>
    <n v="0"/>
    <n v="0"/>
    <n v="0"/>
    <n v="0"/>
    <n v="0"/>
    <x v="8"/>
  </r>
  <r>
    <s v="Acute Elective Wards"/>
    <x v="7"/>
    <x v="0"/>
    <n v="0"/>
    <n v="0"/>
    <n v="0"/>
    <n v="0"/>
    <n v="0"/>
    <n v="0"/>
    <n v="0"/>
    <x v="8"/>
  </r>
  <r>
    <s v="Acute Elective Wards"/>
    <x v="7"/>
    <x v="1"/>
    <n v="0"/>
    <n v="0"/>
    <n v="0"/>
    <n v="0"/>
    <n v="0"/>
    <n v="0"/>
    <n v="0"/>
    <x v="8"/>
  </r>
  <r>
    <s v="Acute Elective Wards"/>
    <x v="7"/>
    <x v="4"/>
    <n v="0"/>
    <n v="0"/>
    <n v="0"/>
    <n v="0"/>
    <n v="0"/>
    <n v="0"/>
    <n v="0"/>
    <x v="8"/>
  </r>
  <r>
    <s v="Acute Elective Wards"/>
    <x v="7"/>
    <x v="5"/>
    <n v="0"/>
    <n v="0"/>
    <n v="0"/>
    <n v="0"/>
    <n v="0"/>
    <n v="0"/>
    <n v="0"/>
    <x v="8"/>
  </r>
  <r>
    <s v="Acute Elective Wards"/>
    <x v="7"/>
    <x v="6"/>
    <n v="0"/>
    <n v="0"/>
    <n v="0"/>
    <n v="0"/>
    <n v="0"/>
    <n v="0"/>
    <n v="0"/>
    <x v="8"/>
  </r>
  <r>
    <s v="Acute Elective Wards"/>
    <x v="8"/>
    <x v="2"/>
    <n v="2"/>
    <n v="2"/>
    <n v="0"/>
    <n v="5"/>
    <n v="5"/>
    <n v="0"/>
    <n v="5"/>
    <x v="8"/>
  </r>
  <r>
    <s v="Acute Elective Wards"/>
    <x v="8"/>
    <x v="7"/>
    <n v="1"/>
    <n v="1"/>
    <n v="0"/>
    <n v="0"/>
    <n v="0"/>
    <n v="0"/>
    <n v="0"/>
    <x v="8"/>
  </r>
  <r>
    <s v="Acute Elective Wards"/>
    <x v="8"/>
    <x v="0"/>
    <n v="5"/>
    <n v="5"/>
    <n v="0"/>
    <n v="2"/>
    <n v="0"/>
    <n v="0"/>
    <n v="0"/>
    <x v="8"/>
  </r>
  <r>
    <s v="Acute Elective Wards"/>
    <x v="8"/>
    <x v="5"/>
    <n v="0"/>
    <n v="0"/>
    <n v="0"/>
    <n v="1"/>
    <n v="1"/>
    <n v="0"/>
    <n v="1"/>
    <x v="8"/>
  </r>
  <r>
    <s v="Acute Elective Wards"/>
    <x v="9"/>
    <x v="3"/>
    <n v="0"/>
    <n v="0"/>
    <n v="0"/>
    <n v="0"/>
    <n v="0"/>
    <n v="0"/>
    <n v="0"/>
    <x v="8"/>
  </r>
  <r>
    <s v="Acute Elective Wards"/>
    <x v="9"/>
    <x v="4"/>
    <n v="0"/>
    <n v="0"/>
    <n v="0"/>
    <n v="0"/>
    <n v="0"/>
    <n v="0"/>
    <n v="0"/>
    <x v="8"/>
  </r>
  <r>
    <s v="Acute Elective Wards"/>
    <x v="10"/>
    <x v="4"/>
    <n v="0"/>
    <n v="0"/>
    <n v="0"/>
    <n v="0"/>
    <n v="0"/>
    <n v="0"/>
    <n v="0"/>
    <x v="8"/>
  </r>
  <r>
    <s v="Acute Elective Wards"/>
    <x v="16"/>
    <x v="1"/>
    <n v="0"/>
    <n v="0"/>
    <n v="0"/>
    <n v="0"/>
    <n v="0"/>
    <n v="0"/>
    <n v="0"/>
    <x v="8"/>
  </r>
  <r>
    <s v="Acute Elective Wards"/>
    <x v="16"/>
    <x v="5"/>
    <n v="0"/>
    <n v="0"/>
    <n v="0"/>
    <n v="0"/>
    <n v="0"/>
    <n v="0"/>
    <n v="0"/>
    <x v="8"/>
  </r>
  <r>
    <s v="Acute Elective Wards"/>
    <x v="16"/>
    <x v="6"/>
    <n v="0"/>
    <n v="0"/>
    <n v="0"/>
    <n v="0"/>
    <n v="0"/>
    <n v="0"/>
    <n v="0"/>
    <x v="8"/>
  </r>
  <r>
    <s v="Acute Elective Wards"/>
    <x v="17"/>
    <x v="5"/>
    <n v="0"/>
    <n v="0"/>
    <n v="0"/>
    <n v="3"/>
    <n v="3"/>
    <n v="0"/>
    <n v="3"/>
    <x v="8"/>
  </r>
  <r>
    <s v="Acute Elective Wards"/>
    <x v="11"/>
    <x v="5"/>
    <n v="36"/>
    <n v="30"/>
    <n v="6"/>
    <n v="30"/>
    <n v="11"/>
    <n v="0"/>
    <n v="11"/>
    <x v="8"/>
  </r>
  <r>
    <s v="Acute Elective Wards"/>
    <x v="12"/>
    <x v="7"/>
    <n v="0"/>
    <n v="0"/>
    <n v="0"/>
    <n v="4"/>
    <n v="4"/>
    <n v="0"/>
    <n v="4"/>
    <x v="8"/>
  </r>
  <r>
    <s v="Acute Elective Wards"/>
    <x v="12"/>
    <x v="3"/>
    <n v="0"/>
    <n v="0"/>
    <n v="0"/>
    <n v="0"/>
    <n v="0"/>
    <n v="0"/>
    <n v="0"/>
    <x v="8"/>
  </r>
  <r>
    <s v="Acute Elective Wards"/>
    <x v="12"/>
    <x v="5"/>
    <n v="30"/>
    <n v="29"/>
    <n v="1"/>
    <n v="25"/>
    <n v="20"/>
    <n v="0"/>
    <n v="20"/>
    <x v="8"/>
  </r>
  <r>
    <s v="Acute Elective Wards"/>
    <x v="13"/>
    <x v="2"/>
    <n v="0"/>
    <n v="0"/>
    <n v="0"/>
    <n v="1"/>
    <n v="1"/>
    <n v="0"/>
    <n v="1"/>
    <x v="8"/>
  </r>
  <r>
    <s v="Acute Elective Wards"/>
    <x v="13"/>
    <x v="0"/>
    <n v="33"/>
    <n v="33"/>
    <n v="0"/>
    <n v="31"/>
    <n v="25"/>
    <n v="0"/>
    <n v="25"/>
    <x v="8"/>
  </r>
  <r>
    <s v="Acute Elective Wards"/>
    <x v="13"/>
    <x v="5"/>
    <n v="0"/>
    <n v="0"/>
    <n v="0"/>
    <n v="1"/>
    <n v="1"/>
    <n v="0"/>
    <n v="1"/>
    <x v="8"/>
  </r>
  <r>
    <s v="Acute Elective Wards"/>
    <x v="14"/>
    <x v="2"/>
    <n v="0"/>
    <n v="0"/>
    <n v="0"/>
    <n v="0"/>
    <n v="0"/>
    <n v="0"/>
    <n v="0"/>
    <x v="8"/>
  </r>
  <r>
    <s v="Acute Elective Wards"/>
    <x v="14"/>
    <x v="1"/>
    <n v="25"/>
    <n v="23"/>
    <n v="2"/>
    <n v="23"/>
    <n v="15"/>
    <n v="0"/>
    <n v="15"/>
    <x v="8"/>
  </r>
  <r>
    <s v="Critical Care Wards"/>
    <x v="0"/>
    <x v="2"/>
    <n v="0"/>
    <n v="0"/>
    <n v="0"/>
    <n v="1"/>
    <n v="1"/>
    <n v="0"/>
    <n v="1"/>
    <x v="9"/>
  </r>
  <r>
    <s v="Critical Care Wards"/>
    <x v="0"/>
    <x v="0"/>
    <n v="8"/>
    <n v="4"/>
    <n v="4"/>
    <n v="3"/>
    <n v="3"/>
    <n v="0"/>
    <n v="3"/>
    <x v="9"/>
  </r>
  <r>
    <s v="Critical Care Wards"/>
    <x v="1"/>
    <x v="0"/>
    <n v="0"/>
    <n v="0"/>
    <n v="0"/>
    <n v="1"/>
    <n v="1"/>
    <n v="0"/>
    <n v="1"/>
    <x v="9"/>
  </r>
  <r>
    <s v="Critical Care Wards"/>
    <x v="1"/>
    <x v="1"/>
    <n v="8"/>
    <n v="8"/>
    <n v="0"/>
    <n v="7"/>
    <n v="3"/>
    <n v="0"/>
    <n v="3"/>
    <x v="9"/>
  </r>
  <r>
    <s v="Critical Care Wards"/>
    <x v="2"/>
    <x v="2"/>
    <n v="0"/>
    <n v="0"/>
    <n v="0"/>
    <n v="0"/>
    <n v="0"/>
    <n v="0"/>
    <n v="0"/>
    <x v="9"/>
  </r>
  <r>
    <s v="Critical Care Wards"/>
    <x v="2"/>
    <x v="0"/>
    <n v="10"/>
    <n v="9"/>
    <n v="1"/>
    <n v="9"/>
    <n v="7"/>
    <n v="0"/>
    <n v="7"/>
    <x v="9"/>
  </r>
  <r>
    <s v="Critical Care Wards"/>
    <x v="3"/>
    <x v="2"/>
    <n v="0"/>
    <n v="0"/>
    <n v="0"/>
    <n v="3"/>
    <n v="3"/>
    <n v="0"/>
    <n v="3"/>
    <x v="9"/>
  </r>
  <r>
    <s v="Critical Care Wards"/>
    <x v="3"/>
    <x v="0"/>
    <n v="12"/>
    <n v="12"/>
    <n v="0"/>
    <n v="8"/>
    <n v="4"/>
    <n v="0"/>
    <n v="4"/>
    <x v="9"/>
  </r>
  <r>
    <s v="Critical Care Wards"/>
    <x v="3"/>
    <x v="1"/>
    <n v="0"/>
    <n v="0"/>
    <n v="0"/>
    <n v="1"/>
    <n v="1"/>
    <n v="0"/>
    <n v="1"/>
    <x v="9"/>
  </r>
  <r>
    <s v="Interventional Cardiology"/>
    <x v="4"/>
    <x v="2"/>
    <n v="8"/>
    <n v="8"/>
    <n v="0"/>
    <n v="7"/>
    <n v="5"/>
    <n v="0"/>
    <n v="5"/>
    <x v="9"/>
  </r>
  <r>
    <s v="Interventional Cardiology"/>
    <x v="4"/>
    <x v="0"/>
    <n v="0"/>
    <n v="0"/>
    <n v="0"/>
    <n v="1"/>
    <n v="1"/>
    <n v="0"/>
    <n v="1"/>
    <x v="9"/>
  </r>
  <r>
    <s v="Interventional Cardiology"/>
    <x v="5"/>
    <x v="2"/>
    <n v="8"/>
    <n v="8"/>
    <n v="0"/>
    <n v="8"/>
    <n v="7"/>
    <n v="0"/>
    <n v="7"/>
    <x v="9"/>
  </r>
  <r>
    <s v="Interventional Cardiology"/>
    <x v="6"/>
    <x v="2"/>
    <n v="8"/>
    <n v="8"/>
    <n v="0"/>
    <n v="8"/>
    <n v="7"/>
    <n v="0"/>
    <n v="7"/>
    <x v="9"/>
  </r>
  <r>
    <s v="Acute Elective Wards"/>
    <x v="15"/>
    <x v="2"/>
    <n v="0"/>
    <n v="0"/>
    <n v="0"/>
    <n v="0"/>
    <n v="0"/>
    <n v="0"/>
    <n v="0"/>
    <x v="9"/>
  </r>
  <r>
    <s v="Acute Elective Wards"/>
    <x v="7"/>
    <x v="2"/>
    <n v="0"/>
    <n v="0"/>
    <n v="0"/>
    <n v="0"/>
    <n v="0"/>
    <n v="0"/>
    <n v="0"/>
    <x v="9"/>
  </r>
  <r>
    <s v="Acute Elective Wards"/>
    <x v="7"/>
    <x v="3"/>
    <n v="0"/>
    <n v="0"/>
    <n v="0"/>
    <n v="0"/>
    <n v="0"/>
    <n v="0"/>
    <n v="0"/>
    <x v="9"/>
  </r>
  <r>
    <s v="Acute Elective Wards"/>
    <x v="7"/>
    <x v="0"/>
    <n v="0"/>
    <n v="0"/>
    <n v="0"/>
    <n v="0"/>
    <n v="0"/>
    <n v="0"/>
    <n v="0"/>
    <x v="9"/>
  </r>
  <r>
    <s v="Acute Elective Wards"/>
    <x v="7"/>
    <x v="1"/>
    <n v="0"/>
    <n v="0"/>
    <n v="0"/>
    <n v="0"/>
    <n v="0"/>
    <n v="0"/>
    <n v="0"/>
    <x v="9"/>
  </r>
  <r>
    <s v="Acute Elective Wards"/>
    <x v="7"/>
    <x v="4"/>
    <n v="0"/>
    <n v="0"/>
    <n v="0"/>
    <n v="0"/>
    <n v="0"/>
    <n v="0"/>
    <n v="0"/>
    <x v="9"/>
  </r>
  <r>
    <s v="Acute Elective Wards"/>
    <x v="7"/>
    <x v="5"/>
    <n v="0"/>
    <n v="0"/>
    <n v="0"/>
    <n v="0"/>
    <n v="0"/>
    <n v="0"/>
    <n v="0"/>
    <x v="9"/>
  </r>
  <r>
    <s v="Acute Elective Wards"/>
    <x v="7"/>
    <x v="6"/>
    <n v="0"/>
    <n v="0"/>
    <n v="0"/>
    <n v="0"/>
    <n v="0"/>
    <n v="0"/>
    <n v="0"/>
    <x v="9"/>
  </r>
  <r>
    <s v="Acute Elective Wards"/>
    <x v="8"/>
    <x v="2"/>
    <n v="2"/>
    <n v="2"/>
    <n v="0"/>
    <n v="5"/>
    <n v="5"/>
    <n v="0"/>
    <n v="5"/>
    <x v="9"/>
  </r>
  <r>
    <s v="Acute Elective Wards"/>
    <x v="8"/>
    <x v="7"/>
    <n v="1"/>
    <n v="1"/>
    <n v="0"/>
    <n v="0"/>
    <n v="0"/>
    <n v="0"/>
    <n v="0"/>
    <x v="9"/>
  </r>
  <r>
    <s v="Acute Elective Wards"/>
    <x v="8"/>
    <x v="0"/>
    <n v="5"/>
    <n v="5"/>
    <n v="0"/>
    <n v="2"/>
    <n v="0"/>
    <n v="0"/>
    <n v="0"/>
    <x v="9"/>
  </r>
  <r>
    <s v="Acute Elective Wards"/>
    <x v="8"/>
    <x v="5"/>
    <n v="0"/>
    <n v="0"/>
    <n v="0"/>
    <n v="1"/>
    <n v="1"/>
    <n v="0"/>
    <n v="1"/>
    <x v="9"/>
  </r>
  <r>
    <s v="Acute Elective Wards"/>
    <x v="9"/>
    <x v="3"/>
    <n v="0"/>
    <n v="0"/>
    <n v="0"/>
    <n v="0"/>
    <n v="0"/>
    <n v="0"/>
    <n v="0"/>
    <x v="9"/>
  </r>
  <r>
    <s v="Acute Elective Wards"/>
    <x v="9"/>
    <x v="4"/>
    <n v="0"/>
    <n v="0"/>
    <n v="0"/>
    <n v="0"/>
    <n v="0"/>
    <n v="0"/>
    <n v="0"/>
    <x v="9"/>
  </r>
  <r>
    <s v="Acute Elective Wards"/>
    <x v="10"/>
    <x v="4"/>
    <n v="0"/>
    <n v="0"/>
    <n v="0"/>
    <n v="0"/>
    <n v="0"/>
    <n v="0"/>
    <n v="0"/>
    <x v="9"/>
  </r>
  <r>
    <s v="Acute Elective Wards"/>
    <x v="16"/>
    <x v="3"/>
    <n v="0"/>
    <n v="0"/>
    <n v="0"/>
    <n v="0"/>
    <n v="0"/>
    <n v="0"/>
    <n v="0"/>
    <x v="9"/>
  </r>
  <r>
    <s v="Acute Elective Wards"/>
    <x v="16"/>
    <x v="0"/>
    <n v="0"/>
    <n v="0"/>
    <n v="0"/>
    <n v="0"/>
    <n v="0"/>
    <n v="0"/>
    <n v="0"/>
    <x v="9"/>
  </r>
  <r>
    <s v="Acute Elective Wards"/>
    <x v="16"/>
    <x v="1"/>
    <n v="0"/>
    <n v="0"/>
    <n v="0"/>
    <n v="0"/>
    <n v="0"/>
    <n v="0"/>
    <n v="0"/>
    <x v="9"/>
  </r>
  <r>
    <s v="Acute Elective Wards"/>
    <x v="16"/>
    <x v="5"/>
    <n v="0"/>
    <n v="0"/>
    <n v="0"/>
    <n v="0"/>
    <n v="0"/>
    <n v="0"/>
    <n v="0"/>
    <x v="9"/>
  </r>
  <r>
    <s v="Acute Elective Wards"/>
    <x v="17"/>
    <x v="3"/>
    <n v="0"/>
    <n v="0"/>
    <n v="0"/>
    <n v="1"/>
    <n v="1"/>
    <n v="0"/>
    <n v="1"/>
    <x v="9"/>
  </r>
  <r>
    <s v="Acute Elective Wards"/>
    <x v="17"/>
    <x v="5"/>
    <n v="0"/>
    <n v="0"/>
    <n v="0"/>
    <n v="2"/>
    <n v="2"/>
    <n v="0"/>
    <n v="2"/>
    <x v="9"/>
  </r>
  <r>
    <s v="Acute Elective Wards"/>
    <x v="11"/>
    <x v="5"/>
    <n v="36"/>
    <n v="36"/>
    <n v="0"/>
    <n v="36"/>
    <n v="2"/>
    <n v="0"/>
    <n v="2"/>
    <x v="9"/>
  </r>
  <r>
    <s v="Acute Elective Wards"/>
    <x v="12"/>
    <x v="7"/>
    <n v="0"/>
    <n v="0"/>
    <n v="0"/>
    <n v="4"/>
    <n v="4"/>
    <n v="0"/>
    <n v="4"/>
    <x v="9"/>
  </r>
  <r>
    <s v="Acute Elective Wards"/>
    <x v="12"/>
    <x v="3"/>
    <n v="0"/>
    <n v="0"/>
    <n v="0"/>
    <n v="0"/>
    <n v="0"/>
    <n v="0"/>
    <n v="0"/>
    <x v="9"/>
  </r>
  <r>
    <s v="Acute Elective Wards"/>
    <x v="12"/>
    <x v="5"/>
    <n v="30"/>
    <n v="29"/>
    <n v="1"/>
    <n v="25"/>
    <n v="20"/>
    <n v="0"/>
    <n v="20"/>
    <x v="9"/>
  </r>
  <r>
    <s v="Acute Elective Wards"/>
    <x v="13"/>
    <x v="2"/>
    <n v="0"/>
    <n v="0"/>
    <n v="0"/>
    <n v="3"/>
    <n v="3"/>
    <n v="0"/>
    <n v="3"/>
    <x v="9"/>
  </r>
  <r>
    <s v="Acute Elective Wards"/>
    <x v="13"/>
    <x v="3"/>
    <n v="0"/>
    <n v="0"/>
    <n v="0"/>
    <n v="1"/>
    <n v="1"/>
    <n v="0"/>
    <n v="1"/>
    <x v="9"/>
  </r>
  <r>
    <s v="Acute Elective Wards"/>
    <x v="13"/>
    <x v="0"/>
    <n v="33"/>
    <n v="33"/>
    <n v="0"/>
    <n v="29"/>
    <n v="26"/>
    <n v="0"/>
    <n v="26"/>
    <x v="9"/>
  </r>
  <r>
    <s v="Acute Elective Wards"/>
    <x v="13"/>
    <x v="1"/>
    <n v="0"/>
    <n v="0"/>
    <n v="0"/>
    <n v="0"/>
    <n v="0"/>
    <n v="0"/>
    <n v="0"/>
    <x v="9"/>
  </r>
  <r>
    <s v="Acute Elective Wards"/>
    <x v="13"/>
    <x v="5"/>
    <n v="0"/>
    <n v="0"/>
    <n v="0"/>
    <n v="0"/>
    <n v="0"/>
    <n v="0"/>
    <n v="0"/>
    <x v="9"/>
  </r>
  <r>
    <s v="Acute Elective Wards"/>
    <x v="14"/>
    <x v="3"/>
    <n v="0"/>
    <n v="0"/>
    <n v="0"/>
    <n v="1"/>
    <n v="1"/>
    <n v="0"/>
    <n v="1"/>
    <x v="9"/>
  </r>
  <r>
    <s v="Acute Elective Wards"/>
    <x v="14"/>
    <x v="1"/>
    <n v="25"/>
    <n v="23"/>
    <n v="2"/>
    <n v="22"/>
    <n v="17"/>
    <n v="0"/>
    <n v="17"/>
    <x v="9"/>
  </r>
  <r>
    <s v="Critical Care Wards"/>
    <x v="0"/>
    <x v="2"/>
    <n v="0"/>
    <n v="0"/>
    <n v="0"/>
    <n v="0"/>
    <n v="0"/>
    <n v="0"/>
    <n v="0"/>
    <x v="10"/>
  </r>
  <r>
    <s v="Critical Care Wards"/>
    <x v="0"/>
    <x v="0"/>
    <n v="8"/>
    <n v="8"/>
    <n v="0"/>
    <n v="8"/>
    <n v="7"/>
    <n v="0"/>
    <n v="7"/>
    <x v="10"/>
  </r>
  <r>
    <s v="Critical Care Wards"/>
    <x v="1"/>
    <x v="0"/>
    <n v="0"/>
    <n v="0"/>
    <n v="0"/>
    <n v="2"/>
    <n v="2"/>
    <n v="0"/>
    <n v="2"/>
    <x v="10"/>
  </r>
  <r>
    <s v="Critical Care Wards"/>
    <x v="1"/>
    <x v="1"/>
    <n v="8"/>
    <n v="8"/>
    <n v="0"/>
    <n v="6"/>
    <n v="4"/>
    <n v="0"/>
    <n v="4"/>
    <x v="10"/>
  </r>
  <r>
    <s v="Critical Care Wards"/>
    <x v="2"/>
    <x v="0"/>
    <n v="10"/>
    <n v="9"/>
    <n v="1"/>
    <n v="9"/>
    <n v="8"/>
    <n v="0"/>
    <n v="8"/>
    <x v="10"/>
  </r>
  <r>
    <s v="Critical Care Wards"/>
    <x v="3"/>
    <x v="2"/>
    <n v="0"/>
    <n v="0"/>
    <n v="0"/>
    <n v="3"/>
    <n v="3"/>
    <n v="0"/>
    <n v="3"/>
    <x v="10"/>
  </r>
  <r>
    <s v="Critical Care Wards"/>
    <x v="3"/>
    <x v="0"/>
    <n v="12"/>
    <n v="10"/>
    <n v="2"/>
    <n v="6"/>
    <n v="4"/>
    <n v="0"/>
    <n v="4"/>
    <x v="10"/>
  </r>
  <r>
    <s v="Critical Care Wards"/>
    <x v="3"/>
    <x v="1"/>
    <n v="0"/>
    <n v="0"/>
    <n v="0"/>
    <n v="1"/>
    <n v="1"/>
    <n v="0"/>
    <n v="1"/>
    <x v="10"/>
  </r>
  <r>
    <s v="Interventional Cardiology"/>
    <x v="4"/>
    <x v="2"/>
    <n v="8"/>
    <n v="8"/>
    <n v="0"/>
    <n v="8"/>
    <n v="4"/>
    <n v="0"/>
    <n v="4"/>
    <x v="10"/>
  </r>
  <r>
    <s v="Interventional Cardiology"/>
    <x v="4"/>
    <x v="0"/>
    <n v="0"/>
    <n v="0"/>
    <n v="0"/>
    <n v="0"/>
    <n v="0"/>
    <n v="0"/>
    <n v="0"/>
    <x v="10"/>
  </r>
  <r>
    <s v="Interventional Cardiology"/>
    <x v="5"/>
    <x v="2"/>
    <n v="8"/>
    <n v="8"/>
    <n v="0"/>
    <n v="8"/>
    <n v="6"/>
    <n v="0"/>
    <n v="6"/>
    <x v="10"/>
  </r>
  <r>
    <s v="Interventional Cardiology"/>
    <x v="6"/>
    <x v="2"/>
    <n v="8"/>
    <n v="8"/>
    <n v="0"/>
    <n v="8"/>
    <n v="7"/>
    <n v="0"/>
    <n v="7"/>
    <x v="10"/>
  </r>
  <r>
    <s v="Acute Elective Wards"/>
    <x v="15"/>
    <x v="2"/>
    <n v="0"/>
    <n v="0"/>
    <n v="0"/>
    <n v="0"/>
    <n v="0"/>
    <n v="0"/>
    <n v="0"/>
    <x v="10"/>
  </r>
  <r>
    <s v="Acute Elective Wards"/>
    <x v="7"/>
    <x v="2"/>
    <n v="0"/>
    <n v="0"/>
    <n v="0"/>
    <n v="0"/>
    <n v="0"/>
    <n v="0"/>
    <n v="0"/>
    <x v="10"/>
  </r>
  <r>
    <s v="Acute Elective Wards"/>
    <x v="7"/>
    <x v="3"/>
    <n v="0"/>
    <n v="0"/>
    <n v="0"/>
    <n v="0"/>
    <n v="0"/>
    <n v="0"/>
    <n v="0"/>
    <x v="10"/>
  </r>
  <r>
    <s v="Acute Elective Wards"/>
    <x v="7"/>
    <x v="0"/>
    <n v="0"/>
    <n v="0"/>
    <n v="0"/>
    <n v="0"/>
    <n v="0"/>
    <n v="0"/>
    <n v="0"/>
    <x v="10"/>
  </r>
  <r>
    <s v="Acute Elective Wards"/>
    <x v="7"/>
    <x v="1"/>
    <n v="0"/>
    <n v="0"/>
    <n v="0"/>
    <n v="0"/>
    <n v="0"/>
    <n v="0"/>
    <n v="0"/>
    <x v="10"/>
  </r>
  <r>
    <s v="Acute Elective Wards"/>
    <x v="7"/>
    <x v="4"/>
    <n v="0"/>
    <n v="0"/>
    <n v="0"/>
    <n v="0"/>
    <n v="0"/>
    <n v="0"/>
    <n v="0"/>
    <x v="10"/>
  </r>
  <r>
    <s v="Acute Elective Wards"/>
    <x v="7"/>
    <x v="5"/>
    <n v="0"/>
    <n v="0"/>
    <n v="0"/>
    <n v="0"/>
    <n v="0"/>
    <n v="0"/>
    <n v="0"/>
    <x v="10"/>
  </r>
  <r>
    <s v="Acute Elective Wards"/>
    <x v="7"/>
    <x v="6"/>
    <n v="0"/>
    <n v="0"/>
    <n v="0"/>
    <n v="0"/>
    <n v="0"/>
    <n v="0"/>
    <n v="0"/>
    <x v="10"/>
  </r>
  <r>
    <s v="Acute Elective Wards"/>
    <x v="8"/>
    <x v="2"/>
    <n v="2"/>
    <n v="2"/>
    <n v="0"/>
    <n v="5"/>
    <n v="5"/>
    <n v="0"/>
    <n v="5"/>
    <x v="10"/>
  </r>
  <r>
    <s v="Acute Elective Wards"/>
    <x v="8"/>
    <x v="7"/>
    <n v="1"/>
    <n v="1"/>
    <n v="0"/>
    <n v="0"/>
    <n v="0"/>
    <n v="0"/>
    <n v="0"/>
    <x v="10"/>
  </r>
  <r>
    <s v="Acute Elective Wards"/>
    <x v="8"/>
    <x v="0"/>
    <n v="5"/>
    <n v="5"/>
    <n v="0"/>
    <n v="3"/>
    <n v="0"/>
    <n v="0"/>
    <n v="0"/>
    <x v="10"/>
  </r>
  <r>
    <s v="Acute Elective Wards"/>
    <x v="8"/>
    <x v="5"/>
    <n v="0"/>
    <n v="0"/>
    <n v="0"/>
    <n v="0"/>
    <n v="0"/>
    <n v="0"/>
    <n v="0"/>
    <x v="10"/>
  </r>
  <r>
    <s v="Acute Elective Wards"/>
    <x v="9"/>
    <x v="3"/>
    <n v="0"/>
    <n v="0"/>
    <n v="0"/>
    <n v="0"/>
    <n v="0"/>
    <n v="0"/>
    <n v="0"/>
    <x v="10"/>
  </r>
  <r>
    <s v="Acute Elective Wards"/>
    <x v="9"/>
    <x v="4"/>
    <n v="0"/>
    <n v="0"/>
    <n v="0"/>
    <n v="0"/>
    <n v="0"/>
    <n v="0"/>
    <n v="0"/>
    <x v="10"/>
  </r>
  <r>
    <s v="Acute Elective Wards"/>
    <x v="10"/>
    <x v="4"/>
    <n v="0"/>
    <n v="0"/>
    <n v="0"/>
    <n v="0"/>
    <n v="0"/>
    <n v="0"/>
    <n v="0"/>
    <x v="10"/>
  </r>
  <r>
    <s v="Acute Elective Wards"/>
    <x v="17"/>
    <x v="3"/>
    <n v="0"/>
    <n v="0"/>
    <n v="0"/>
    <n v="0"/>
    <n v="0"/>
    <n v="0"/>
    <n v="0"/>
    <x v="10"/>
  </r>
  <r>
    <s v="Acute Elective Wards"/>
    <x v="17"/>
    <x v="5"/>
    <n v="0"/>
    <n v="0"/>
    <n v="0"/>
    <n v="2"/>
    <n v="2"/>
    <n v="0"/>
    <n v="2"/>
    <x v="10"/>
  </r>
  <r>
    <s v="Acute Elective Wards"/>
    <x v="11"/>
    <x v="5"/>
    <n v="36"/>
    <n v="0"/>
    <n v="36"/>
    <n v="0"/>
    <n v="0"/>
    <n v="0"/>
    <n v="0"/>
    <x v="10"/>
  </r>
  <r>
    <s v="Acute Elective Wards"/>
    <x v="12"/>
    <x v="7"/>
    <n v="0"/>
    <n v="0"/>
    <n v="0"/>
    <n v="0"/>
    <n v="0"/>
    <n v="0"/>
    <n v="0"/>
    <x v="10"/>
  </r>
  <r>
    <s v="Acute Elective Wards"/>
    <x v="12"/>
    <x v="1"/>
    <n v="0"/>
    <n v="0"/>
    <n v="0"/>
    <n v="1"/>
    <n v="1"/>
    <n v="0"/>
    <n v="1"/>
    <x v="10"/>
  </r>
  <r>
    <s v="Acute Elective Wards"/>
    <x v="12"/>
    <x v="5"/>
    <n v="30"/>
    <n v="29"/>
    <n v="1"/>
    <n v="28"/>
    <n v="12"/>
    <n v="0"/>
    <n v="12"/>
    <x v="10"/>
  </r>
  <r>
    <s v="Acute Elective Wards"/>
    <x v="13"/>
    <x v="2"/>
    <n v="0"/>
    <n v="0"/>
    <n v="0"/>
    <n v="3"/>
    <n v="3"/>
    <n v="0"/>
    <n v="3"/>
    <x v="10"/>
  </r>
  <r>
    <s v="Acute Elective Wards"/>
    <x v="13"/>
    <x v="3"/>
    <n v="0"/>
    <n v="0"/>
    <n v="0"/>
    <n v="0"/>
    <n v="0"/>
    <n v="0"/>
    <n v="0"/>
    <x v="10"/>
  </r>
  <r>
    <s v="Acute Elective Wards"/>
    <x v="13"/>
    <x v="0"/>
    <n v="33"/>
    <n v="33"/>
    <n v="0"/>
    <n v="30"/>
    <n v="21"/>
    <n v="0"/>
    <n v="21"/>
    <x v="10"/>
  </r>
  <r>
    <s v="Acute Elective Wards"/>
    <x v="14"/>
    <x v="3"/>
    <n v="0"/>
    <n v="0"/>
    <n v="0"/>
    <n v="1"/>
    <n v="1"/>
    <n v="0"/>
    <n v="1"/>
    <x v="10"/>
  </r>
  <r>
    <s v="Acute Elective Wards"/>
    <x v="14"/>
    <x v="1"/>
    <n v="25"/>
    <n v="23"/>
    <n v="2"/>
    <n v="22"/>
    <n v="17"/>
    <n v="0"/>
    <n v="17"/>
    <x v="10"/>
  </r>
  <r>
    <s v="Critical Care Wards"/>
    <x v="0"/>
    <x v="0"/>
    <n v="8"/>
    <n v="0"/>
    <n v="8"/>
    <n v="0"/>
    <n v="0"/>
    <n v="0"/>
    <n v="0"/>
    <x v="11"/>
  </r>
  <r>
    <s v="Critical Care Wards"/>
    <x v="1"/>
    <x v="0"/>
    <n v="0"/>
    <n v="0"/>
    <n v="0"/>
    <n v="5"/>
    <n v="5"/>
    <n v="0"/>
    <n v="5"/>
    <x v="11"/>
  </r>
  <r>
    <s v="Critical Care Wards"/>
    <x v="1"/>
    <x v="1"/>
    <n v="8"/>
    <n v="8"/>
    <n v="0"/>
    <n v="3"/>
    <n v="3"/>
    <n v="0"/>
    <n v="3"/>
    <x v="11"/>
  </r>
  <r>
    <s v="Critical Care Wards"/>
    <x v="2"/>
    <x v="0"/>
    <n v="10"/>
    <n v="9"/>
    <n v="1"/>
    <n v="9"/>
    <n v="7"/>
    <n v="0"/>
    <n v="7"/>
    <x v="11"/>
  </r>
  <r>
    <s v="Critical Care Wards"/>
    <x v="3"/>
    <x v="2"/>
    <n v="0"/>
    <n v="0"/>
    <n v="0"/>
    <n v="2"/>
    <n v="2"/>
    <n v="0"/>
    <n v="2"/>
    <x v="11"/>
  </r>
  <r>
    <s v="Critical Care Wards"/>
    <x v="3"/>
    <x v="0"/>
    <n v="12"/>
    <n v="10"/>
    <n v="2"/>
    <n v="7"/>
    <n v="5"/>
    <n v="0"/>
    <n v="5"/>
    <x v="11"/>
  </r>
  <r>
    <s v="Critical Care Wards"/>
    <x v="3"/>
    <x v="1"/>
    <n v="0"/>
    <n v="0"/>
    <n v="0"/>
    <n v="1"/>
    <n v="1"/>
    <n v="0"/>
    <n v="1"/>
    <x v="11"/>
  </r>
  <r>
    <s v="Interventional Cardiology"/>
    <x v="4"/>
    <x v="2"/>
    <n v="8"/>
    <n v="8"/>
    <n v="0"/>
    <n v="8"/>
    <n v="5"/>
    <n v="0"/>
    <n v="5"/>
    <x v="11"/>
  </r>
  <r>
    <s v="Interventional Cardiology"/>
    <x v="5"/>
    <x v="2"/>
    <n v="8"/>
    <n v="8"/>
    <n v="0"/>
    <n v="8"/>
    <n v="6"/>
    <n v="0"/>
    <n v="6"/>
    <x v="11"/>
  </r>
  <r>
    <s v="Interventional Cardiology"/>
    <x v="6"/>
    <x v="2"/>
    <n v="8"/>
    <n v="0"/>
    <n v="8"/>
    <n v="1"/>
    <n v="1"/>
    <n v="0"/>
    <n v="1"/>
    <x v="11"/>
  </r>
  <r>
    <s v="Acute Elective Wards"/>
    <x v="15"/>
    <x v="2"/>
    <n v="0"/>
    <n v="0"/>
    <n v="0"/>
    <n v="0"/>
    <n v="0"/>
    <n v="0"/>
    <n v="0"/>
    <x v="11"/>
  </r>
  <r>
    <s v="Acute Elective Wards"/>
    <x v="7"/>
    <x v="2"/>
    <n v="0"/>
    <n v="0"/>
    <n v="0"/>
    <n v="0"/>
    <n v="0"/>
    <n v="0"/>
    <n v="0"/>
    <x v="11"/>
  </r>
  <r>
    <s v="Acute Elective Wards"/>
    <x v="7"/>
    <x v="3"/>
    <n v="0"/>
    <n v="0"/>
    <n v="0"/>
    <n v="0"/>
    <n v="0"/>
    <n v="0"/>
    <n v="0"/>
    <x v="11"/>
  </r>
  <r>
    <s v="Acute Elective Wards"/>
    <x v="7"/>
    <x v="0"/>
    <n v="0"/>
    <n v="0"/>
    <n v="0"/>
    <n v="0"/>
    <n v="0"/>
    <n v="0"/>
    <n v="0"/>
    <x v="11"/>
  </r>
  <r>
    <s v="Acute Elective Wards"/>
    <x v="7"/>
    <x v="1"/>
    <n v="0"/>
    <n v="0"/>
    <n v="0"/>
    <n v="0"/>
    <n v="0"/>
    <n v="0"/>
    <n v="0"/>
    <x v="11"/>
  </r>
  <r>
    <s v="Acute Elective Wards"/>
    <x v="7"/>
    <x v="4"/>
    <n v="0"/>
    <n v="0"/>
    <n v="0"/>
    <n v="0"/>
    <n v="0"/>
    <n v="0"/>
    <n v="0"/>
    <x v="11"/>
  </r>
  <r>
    <s v="Acute Elective Wards"/>
    <x v="7"/>
    <x v="5"/>
    <n v="0"/>
    <n v="0"/>
    <n v="0"/>
    <n v="0"/>
    <n v="0"/>
    <n v="0"/>
    <n v="0"/>
    <x v="11"/>
  </r>
  <r>
    <s v="Acute Elective Wards"/>
    <x v="7"/>
    <x v="6"/>
    <n v="0"/>
    <n v="0"/>
    <n v="0"/>
    <n v="0"/>
    <n v="0"/>
    <n v="0"/>
    <n v="0"/>
    <x v="11"/>
  </r>
  <r>
    <s v="Acute Elective Wards"/>
    <x v="8"/>
    <x v="2"/>
    <n v="2"/>
    <n v="2"/>
    <n v="0"/>
    <n v="2"/>
    <n v="6"/>
    <n v="0"/>
    <n v="6"/>
    <x v="11"/>
  </r>
  <r>
    <s v="Acute Elective Wards"/>
    <x v="8"/>
    <x v="7"/>
    <n v="1"/>
    <n v="1"/>
    <n v="0"/>
    <n v="1"/>
    <n v="0"/>
    <n v="0"/>
    <n v="0"/>
    <x v="11"/>
  </r>
  <r>
    <s v="Acute Elective Wards"/>
    <x v="8"/>
    <x v="0"/>
    <n v="5"/>
    <n v="5"/>
    <n v="0"/>
    <n v="5"/>
    <n v="0"/>
    <n v="0"/>
    <n v="0"/>
    <x v="11"/>
  </r>
  <r>
    <s v="Acute Elective Wards"/>
    <x v="9"/>
    <x v="3"/>
    <n v="0"/>
    <n v="0"/>
    <n v="0"/>
    <n v="0"/>
    <n v="0"/>
    <n v="0"/>
    <n v="0"/>
    <x v="11"/>
  </r>
  <r>
    <s v="Acute Elective Wards"/>
    <x v="9"/>
    <x v="4"/>
    <n v="0"/>
    <n v="0"/>
    <n v="0"/>
    <n v="0"/>
    <n v="0"/>
    <n v="0"/>
    <n v="0"/>
    <x v="11"/>
  </r>
  <r>
    <s v="Acute Elective Wards"/>
    <x v="10"/>
    <x v="4"/>
    <n v="0"/>
    <n v="0"/>
    <n v="0"/>
    <n v="0"/>
    <n v="0"/>
    <n v="0"/>
    <n v="0"/>
    <x v="11"/>
  </r>
  <r>
    <s v="Acute Elective Wards"/>
    <x v="17"/>
    <x v="5"/>
    <n v="0"/>
    <n v="0"/>
    <n v="0"/>
    <n v="0"/>
    <n v="0"/>
    <n v="0"/>
    <n v="0"/>
    <x v="11"/>
  </r>
  <r>
    <s v="Acute Elective Wards"/>
    <x v="11"/>
    <x v="5"/>
    <n v="36"/>
    <n v="0"/>
    <n v="36"/>
    <n v="0"/>
    <n v="0"/>
    <n v="0"/>
    <n v="0"/>
    <x v="11"/>
  </r>
  <r>
    <s v="Acute Elective Wards"/>
    <x v="12"/>
    <x v="1"/>
    <n v="0"/>
    <n v="0"/>
    <n v="0"/>
    <n v="0"/>
    <n v="0"/>
    <n v="0"/>
    <n v="0"/>
    <x v="11"/>
  </r>
  <r>
    <s v="Acute Elective Wards"/>
    <x v="12"/>
    <x v="5"/>
    <n v="30"/>
    <n v="29"/>
    <n v="1"/>
    <n v="29"/>
    <n v="8"/>
    <n v="0"/>
    <n v="8"/>
    <x v="11"/>
  </r>
  <r>
    <s v="Acute Elective Wards"/>
    <x v="13"/>
    <x v="2"/>
    <n v="0"/>
    <n v="0"/>
    <n v="0"/>
    <n v="3"/>
    <n v="3"/>
    <n v="0"/>
    <n v="3"/>
    <x v="11"/>
  </r>
  <r>
    <s v="Acute Elective Wards"/>
    <x v="13"/>
    <x v="0"/>
    <n v="33"/>
    <n v="33"/>
    <n v="0"/>
    <n v="30"/>
    <n v="22"/>
    <n v="0"/>
    <n v="22"/>
    <x v="11"/>
  </r>
  <r>
    <s v="Acute Elective Wards"/>
    <x v="14"/>
    <x v="3"/>
    <n v="0"/>
    <n v="0"/>
    <n v="0"/>
    <n v="1"/>
    <n v="1"/>
    <n v="0"/>
    <n v="1"/>
    <x v="11"/>
  </r>
  <r>
    <s v="Acute Elective Wards"/>
    <x v="14"/>
    <x v="1"/>
    <n v="25"/>
    <n v="23"/>
    <n v="2"/>
    <n v="22"/>
    <n v="14"/>
    <n v="0"/>
    <n v="14"/>
    <x v="11"/>
  </r>
  <r>
    <s v="Critical Care Wards"/>
    <x v="0"/>
    <x v="0"/>
    <n v="8"/>
    <n v="0"/>
    <n v="8"/>
    <n v="0"/>
    <n v="0"/>
    <n v="0"/>
    <n v="0"/>
    <x v="12"/>
  </r>
  <r>
    <s v="Critical Care Wards"/>
    <x v="1"/>
    <x v="0"/>
    <n v="0"/>
    <n v="0"/>
    <n v="0"/>
    <n v="7"/>
    <n v="7"/>
    <n v="0"/>
    <n v="7"/>
    <x v="12"/>
  </r>
  <r>
    <s v="Critical Care Wards"/>
    <x v="1"/>
    <x v="1"/>
    <n v="8"/>
    <n v="8"/>
    <n v="0"/>
    <n v="1"/>
    <n v="1"/>
    <n v="0"/>
    <n v="1"/>
    <x v="12"/>
  </r>
  <r>
    <s v="Critical Care Wards"/>
    <x v="2"/>
    <x v="0"/>
    <n v="10"/>
    <n v="9"/>
    <n v="1"/>
    <n v="9"/>
    <n v="6"/>
    <n v="0"/>
    <n v="6"/>
    <x v="12"/>
  </r>
  <r>
    <s v="Critical Care Wards"/>
    <x v="3"/>
    <x v="2"/>
    <n v="0"/>
    <n v="0"/>
    <n v="0"/>
    <n v="2"/>
    <n v="2"/>
    <n v="0"/>
    <n v="2"/>
    <x v="12"/>
  </r>
  <r>
    <s v="Critical Care Wards"/>
    <x v="3"/>
    <x v="0"/>
    <n v="12"/>
    <n v="12"/>
    <n v="0"/>
    <n v="10"/>
    <n v="5"/>
    <n v="0"/>
    <n v="5"/>
    <x v="12"/>
  </r>
  <r>
    <s v="Critical Care Wards"/>
    <x v="3"/>
    <x v="1"/>
    <n v="0"/>
    <n v="0"/>
    <n v="0"/>
    <n v="0"/>
    <n v="0"/>
    <n v="0"/>
    <n v="0"/>
    <x v="12"/>
  </r>
  <r>
    <s v="Interventional Cardiology"/>
    <x v="4"/>
    <x v="2"/>
    <n v="8"/>
    <n v="8"/>
    <n v="0"/>
    <n v="8"/>
    <n v="6"/>
    <n v="0"/>
    <n v="6"/>
    <x v="12"/>
  </r>
  <r>
    <s v="Interventional Cardiology"/>
    <x v="5"/>
    <x v="2"/>
    <n v="8"/>
    <n v="8"/>
    <n v="0"/>
    <n v="8"/>
    <n v="0"/>
    <n v="0"/>
    <n v="0"/>
    <x v="12"/>
  </r>
  <r>
    <s v="Interventional Cardiology"/>
    <x v="6"/>
    <x v="2"/>
    <n v="8"/>
    <n v="0"/>
    <n v="8"/>
    <n v="1"/>
    <n v="1"/>
    <n v="0"/>
    <n v="1"/>
    <x v="12"/>
  </r>
  <r>
    <s v="Acute Elective Wards"/>
    <x v="7"/>
    <x v="2"/>
    <n v="0"/>
    <n v="0"/>
    <n v="0"/>
    <n v="0"/>
    <n v="0"/>
    <n v="0"/>
    <n v="0"/>
    <x v="12"/>
  </r>
  <r>
    <s v="Acute Elective Wards"/>
    <x v="7"/>
    <x v="3"/>
    <n v="0"/>
    <n v="0"/>
    <n v="0"/>
    <n v="0"/>
    <n v="0"/>
    <n v="0"/>
    <n v="0"/>
    <x v="12"/>
  </r>
  <r>
    <s v="Acute Elective Wards"/>
    <x v="7"/>
    <x v="0"/>
    <n v="0"/>
    <n v="0"/>
    <n v="0"/>
    <n v="0"/>
    <n v="0"/>
    <n v="0"/>
    <n v="0"/>
    <x v="12"/>
  </r>
  <r>
    <s v="Acute Elective Wards"/>
    <x v="7"/>
    <x v="1"/>
    <n v="0"/>
    <n v="0"/>
    <n v="0"/>
    <n v="0"/>
    <n v="0"/>
    <n v="0"/>
    <n v="0"/>
    <x v="12"/>
  </r>
  <r>
    <s v="Acute Elective Wards"/>
    <x v="7"/>
    <x v="4"/>
    <n v="0"/>
    <n v="0"/>
    <n v="0"/>
    <n v="0"/>
    <n v="0"/>
    <n v="0"/>
    <n v="0"/>
    <x v="12"/>
  </r>
  <r>
    <s v="Acute Elective Wards"/>
    <x v="7"/>
    <x v="5"/>
    <n v="0"/>
    <n v="0"/>
    <n v="0"/>
    <n v="0"/>
    <n v="0"/>
    <n v="0"/>
    <n v="0"/>
    <x v="12"/>
  </r>
  <r>
    <s v="Acute Elective Wards"/>
    <x v="7"/>
    <x v="6"/>
    <n v="0"/>
    <n v="0"/>
    <n v="0"/>
    <n v="0"/>
    <n v="0"/>
    <n v="0"/>
    <n v="0"/>
    <x v="12"/>
  </r>
  <r>
    <s v="Acute Elective Wards"/>
    <x v="8"/>
    <x v="2"/>
    <n v="2"/>
    <n v="2"/>
    <n v="0"/>
    <n v="2"/>
    <n v="5"/>
    <n v="0"/>
    <n v="5"/>
    <x v="12"/>
  </r>
  <r>
    <s v="Acute Elective Wards"/>
    <x v="8"/>
    <x v="7"/>
    <n v="1"/>
    <n v="1"/>
    <n v="0"/>
    <n v="1"/>
    <n v="0"/>
    <n v="0"/>
    <n v="0"/>
    <x v="12"/>
  </r>
  <r>
    <s v="Acute Elective Wards"/>
    <x v="8"/>
    <x v="0"/>
    <n v="5"/>
    <n v="5"/>
    <n v="0"/>
    <n v="5"/>
    <n v="0"/>
    <n v="0"/>
    <n v="0"/>
    <x v="12"/>
  </r>
  <r>
    <s v="Acute Elective Wards"/>
    <x v="9"/>
    <x v="3"/>
    <n v="0"/>
    <n v="0"/>
    <n v="0"/>
    <n v="0"/>
    <n v="0"/>
    <n v="0"/>
    <n v="0"/>
    <x v="12"/>
  </r>
  <r>
    <s v="Acute Elective Wards"/>
    <x v="9"/>
    <x v="4"/>
    <n v="0"/>
    <n v="0"/>
    <n v="0"/>
    <n v="0"/>
    <n v="0"/>
    <n v="0"/>
    <n v="0"/>
    <x v="12"/>
  </r>
  <r>
    <s v="Acute Elective Wards"/>
    <x v="10"/>
    <x v="4"/>
    <n v="0"/>
    <n v="0"/>
    <n v="0"/>
    <n v="0"/>
    <n v="0"/>
    <n v="0"/>
    <n v="0"/>
    <x v="12"/>
  </r>
  <r>
    <s v="Acute Elective Wards"/>
    <x v="11"/>
    <x v="2"/>
    <n v="36"/>
    <n v="0"/>
    <n v="36"/>
    <n v="0"/>
    <n v="0"/>
    <n v="0"/>
    <n v="0"/>
    <x v="12"/>
  </r>
  <r>
    <s v="Acute Elective Wards"/>
    <x v="12"/>
    <x v="5"/>
    <n v="30"/>
    <n v="25"/>
    <n v="5"/>
    <n v="25"/>
    <n v="5"/>
    <n v="0"/>
    <n v="5"/>
    <x v="12"/>
  </r>
  <r>
    <s v="Acute Elective Wards"/>
    <x v="13"/>
    <x v="2"/>
    <n v="0"/>
    <n v="0"/>
    <n v="0"/>
    <n v="3"/>
    <n v="3"/>
    <n v="0"/>
    <n v="3"/>
    <x v="12"/>
  </r>
  <r>
    <s v="Acute Elective Wards"/>
    <x v="13"/>
    <x v="0"/>
    <n v="33"/>
    <n v="33"/>
    <n v="0"/>
    <n v="30"/>
    <n v="20"/>
    <n v="0"/>
    <n v="20"/>
    <x v="12"/>
  </r>
  <r>
    <s v="Acute Elective Wards"/>
    <x v="14"/>
    <x v="3"/>
    <n v="0"/>
    <n v="0"/>
    <n v="0"/>
    <n v="1"/>
    <n v="1"/>
    <n v="0"/>
    <n v="1"/>
    <x v="12"/>
  </r>
  <r>
    <s v="Acute Elective Wards"/>
    <x v="14"/>
    <x v="1"/>
    <n v="25"/>
    <n v="23"/>
    <n v="2"/>
    <n v="22"/>
    <n v="14"/>
    <n v="0"/>
    <n v="14"/>
    <x v="12"/>
  </r>
  <r>
    <s v="Critical Care Wards"/>
    <x v="0"/>
    <x v="0"/>
    <n v="8"/>
    <n v="0"/>
    <n v="8"/>
    <n v="0"/>
    <n v="0"/>
    <n v="0"/>
    <n v="0"/>
    <x v="13"/>
  </r>
  <r>
    <s v="Critical Care Wards"/>
    <x v="1"/>
    <x v="0"/>
    <n v="0"/>
    <n v="0"/>
    <n v="0"/>
    <n v="4"/>
    <n v="4"/>
    <n v="0"/>
    <n v="4"/>
    <x v="13"/>
  </r>
  <r>
    <s v="Critical Care Wards"/>
    <x v="1"/>
    <x v="1"/>
    <n v="8"/>
    <n v="8"/>
    <n v="0"/>
    <n v="4"/>
    <n v="1"/>
    <n v="0"/>
    <n v="1"/>
    <x v="13"/>
  </r>
  <r>
    <s v="Critical Care Wards"/>
    <x v="2"/>
    <x v="0"/>
    <n v="10"/>
    <n v="9"/>
    <n v="1"/>
    <n v="9"/>
    <n v="3"/>
    <n v="0"/>
    <n v="3"/>
    <x v="13"/>
  </r>
  <r>
    <s v="Critical Care Wards"/>
    <x v="3"/>
    <x v="2"/>
    <n v="0"/>
    <n v="0"/>
    <n v="0"/>
    <n v="3"/>
    <n v="3"/>
    <n v="0"/>
    <n v="3"/>
    <x v="13"/>
  </r>
  <r>
    <s v="Critical Care Wards"/>
    <x v="3"/>
    <x v="0"/>
    <n v="12"/>
    <n v="12"/>
    <n v="0"/>
    <n v="9"/>
    <n v="5"/>
    <n v="0"/>
    <n v="5"/>
    <x v="13"/>
  </r>
  <r>
    <s v="Interventional Cardiology"/>
    <x v="4"/>
    <x v="2"/>
    <n v="8"/>
    <n v="8"/>
    <n v="0"/>
    <n v="8"/>
    <n v="6"/>
    <n v="0"/>
    <n v="6"/>
    <x v="13"/>
  </r>
  <r>
    <s v="Interventional Cardiology"/>
    <x v="5"/>
    <x v="2"/>
    <n v="8"/>
    <n v="8"/>
    <n v="0"/>
    <n v="7"/>
    <n v="6"/>
    <n v="0"/>
    <n v="6"/>
    <x v="13"/>
  </r>
  <r>
    <s v="Interventional Cardiology"/>
    <x v="5"/>
    <x v="0"/>
    <n v="0"/>
    <n v="0"/>
    <n v="0"/>
    <n v="1"/>
    <n v="1"/>
    <n v="0"/>
    <n v="1"/>
    <x v="13"/>
  </r>
  <r>
    <s v="Interventional Cardiology"/>
    <x v="6"/>
    <x v="2"/>
    <n v="8"/>
    <n v="0"/>
    <n v="8"/>
    <n v="1"/>
    <n v="1"/>
    <n v="0"/>
    <n v="1"/>
    <x v="13"/>
  </r>
  <r>
    <s v="Acute Elective Wards"/>
    <x v="7"/>
    <x v="2"/>
    <n v="0"/>
    <n v="0"/>
    <n v="0"/>
    <n v="0"/>
    <n v="0"/>
    <n v="0"/>
    <n v="0"/>
    <x v="13"/>
  </r>
  <r>
    <s v="Acute Elective Wards"/>
    <x v="7"/>
    <x v="3"/>
    <n v="0"/>
    <n v="0"/>
    <n v="0"/>
    <n v="0"/>
    <n v="0"/>
    <n v="0"/>
    <n v="0"/>
    <x v="13"/>
  </r>
  <r>
    <s v="Acute Elective Wards"/>
    <x v="7"/>
    <x v="0"/>
    <n v="0"/>
    <n v="0"/>
    <n v="0"/>
    <n v="0"/>
    <n v="0"/>
    <n v="0"/>
    <n v="0"/>
    <x v="13"/>
  </r>
  <r>
    <s v="Acute Elective Wards"/>
    <x v="7"/>
    <x v="1"/>
    <n v="0"/>
    <n v="0"/>
    <n v="0"/>
    <n v="0"/>
    <n v="0"/>
    <n v="0"/>
    <n v="0"/>
    <x v="13"/>
  </r>
  <r>
    <s v="Acute Elective Wards"/>
    <x v="7"/>
    <x v="4"/>
    <n v="0"/>
    <n v="0"/>
    <n v="0"/>
    <n v="0"/>
    <n v="0"/>
    <n v="0"/>
    <n v="0"/>
    <x v="13"/>
  </r>
  <r>
    <s v="Acute Elective Wards"/>
    <x v="7"/>
    <x v="5"/>
    <n v="0"/>
    <n v="0"/>
    <n v="0"/>
    <n v="0"/>
    <n v="0"/>
    <n v="0"/>
    <n v="0"/>
    <x v="13"/>
  </r>
  <r>
    <s v="Acute Elective Wards"/>
    <x v="7"/>
    <x v="6"/>
    <n v="0"/>
    <n v="0"/>
    <n v="0"/>
    <n v="0"/>
    <n v="0"/>
    <n v="0"/>
    <n v="0"/>
    <x v="13"/>
  </r>
  <r>
    <s v="Acute Elective Wards"/>
    <x v="8"/>
    <x v="2"/>
    <n v="2"/>
    <n v="2"/>
    <n v="0"/>
    <n v="2"/>
    <n v="4"/>
    <n v="0"/>
    <n v="4"/>
    <x v="13"/>
  </r>
  <r>
    <s v="Acute Elective Wards"/>
    <x v="8"/>
    <x v="7"/>
    <n v="1"/>
    <n v="1"/>
    <n v="0"/>
    <n v="1"/>
    <n v="0"/>
    <n v="0"/>
    <n v="0"/>
    <x v="13"/>
  </r>
  <r>
    <s v="Acute Elective Wards"/>
    <x v="8"/>
    <x v="0"/>
    <n v="5"/>
    <n v="5"/>
    <n v="0"/>
    <n v="5"/>
    <n v="0"/>
    <n v="0"/>
    <n v="0"/>
    <x v="13"/>
  </r>
  <r>
    <s v="Acute Elective Wards"/>
    <x v="9"/>
    <x v="3"/>
    <n v="0"/>
    <n v="0"/>
    <n v="0"/>
    <n v="0"/>
    <n v="0"/>
    <n v="0"/>
    <n v="0"/>
    <x v="13"/>
  </r>
  <r>
    <s v="Acute Elective Wards"/>
    <x v="9"/>
    <x v="4"/>
    <n v="0"/>
    <n v="0"/>
    <n v="0"/>
    <n v="0"/>
    <n v="0"/>
    <n v="0"/>
    <n v="0"/>
    <x v="13"/>
  </r>
  <r>
    <s v="Acute Elective Wards"/>
    <x v="10"/>
    <x v="4"/>
    <n v="0"/>
    <n v="0"/>
    <n v="0"/>
    <n v="0"/>
    <n v="0"/>
    <n v="0"/>
    <n v="0"/>
    <x v="13"/>
  </r>
  <r>
    <s v="Acute Elective Wards"/>
    <x v="11"/>
    <x v="2"/>
    <n v="36"/>
    <n v="0"/>
    <n v="36"/>
    <n v="0"/>
    <n v="0"/>
    <n v="0"/>
    <n v="0"/>
    <x v="13"/>
  </r>
  <r>
    <s v="Acute Elective Wards"/>
    <x v="12"/>
    <x v="5"/>
    <n v="30"/>
    <n v="25"/>
    <n v="5"/>
    <n v="25"/>
    <n v="5"/>
    <n v="0"/>
    <n v="5"/>
    <x v="13"/>
  </r>
  <r>
    <s v="Acute Elective Wards"/>
    <x v="13"/>
    <x v="2"/>
    <n v="0"/>
    <n v="0"/>
    <n v="0"/>
    <n v="3"/>
    <n v="3"/>
    <n v="0"/>
    <n v="3"/>
    <x v="13"/>
  </r>
  <r>
    <s v="Acute Elective Wards"/>
    <x v="13"/>
    <x v="0"/>
    <n v="33"/>
    <n v="33"/>
    <n v="0"/>
    <n v="30"/>
    <n v="25"/>
    <n v="0"/>
    <n v="25"/>
    <x v="13"/>
  </r>
  <r>
    <s v="Acute Elective Wards"/>
    <x v="14"/>
    <x v="3"/>
    <n v="0"/>
    <n v="0"/>
    <n v="0"/>
    <n v="1"/>
    <n v="1"/>
    <n v="0"/>
    <n v="1"/>
    <x v="13"/>
  </r>
  <r>
    <s v="Acute Elective Wards"/>
    <x v="14"/>
    <x v="1"/>
    <n v="25"/>
    <n v="23"/>
    <n v="2"/>
    <n v="22"/>
    <n v="17"/>
    <n v="0"/>
    <n v="17"/>
    <x v="13"/>
  </r>
  <r>
    <s v="Critical Care Wards"/>
    <x v="0"/>
    <x v="0"/>
    <n v="8"/>
    <n v="0"/>
    <n v="8"/>
    <n v="0"/>
    <n v="0"/>
    <n v="0"/>
    <n v="0"/>
    <x v="14"/>
  </r>
  <r>
    <s v="Critical Care Wards"/>
    <x v="1"/>
    <x v="0"/>
    <n v="0"/>
    <n v="0"/>
    <n v="0"/>
    <n v="4"/>
    <n v="4"/>
    <n v="0"/>
    <n v="4"/>
    <x v="14"/>
  </r>
  <r>
    <s v="Critical Care Wards"/>
    <x v="1"/>
    <x v="1"/>
    <n v="8"/>
    <n v="8"/>
    <n v="0"/>
    <n v="4"/>
    <n v="3"/>
    <n v="0"/>
    <n v="3"/>
    <x v="14"/>
  </r>
  <r>
    <s v="Critical Care Wards"/>
    <x v="2"/>
    <x v="0"/>
    <n v="10"/>
    <n v="9"/>
    <n v="1"/>
    <n v="9"/>
    <n v="4"/>
    <n v="0"/>
    <n v="4"/>
    <x v="14"/>
  </r>
  <r>
    <s v="Critical Care Wards"/>
    <x v="3"/>
    <x v="2"/>
    <n v="0"/>
    <n v="0"/>
    <n v="0"/>
    <n v="3"/>
    <n v="3"/>
    <n v="0"/>
    <n v="3"/>
    <x v="14"/>
  </r>
  <r>
    <s v="Critical Care Wards"/>
    <x v="3"/>
    <x v="0"/>
    <n v="12"/>
    <n v="10"/>
    <n v="2"/>
    <n v="7"/>
    <n v="5"/>
    <n v="0"/>
    <n v="5"/>
    <x v="14"/>
  </r>
  <r>
    <s v="Interventional Cardiology"/>
    <x v="4"/>
    <x v="2"/>
    <n v="8"/>
    <n v="8"/>
    <n v="0"/>
    <n v="8"/>
    <n v="7"/>
    <n v="0"/>
    <n v="7"/>
    <x v="14"/>
  </r>
  <r>
    <s v="Interventional Cardiology"/>
    <x v="5"/>
    <x v="2"/>
    <n v="8"/>
    <n v="8"/>
    <n v="0"/>
    <n v="8"/>
    <n v="8"/>
    <n v="0"/>
    <n v="8"/>
    <x v="14"/>
  </r>
  <r>
    <s v="Interventional Cardiology"/>
    <x v="5"/>
    <x v="0"/>
    <n v="0"/>
    <n v="0"/>
    <n v="0"/>
    <n v="0"/>
    <n v="0"/>
    <n v="0"/>
    <n v="0"/>
    <x v="14"/>
  </r>
  <r>
    <s v="Interventional Cardiology"/>
    <x v="6"/>
    <x v="2"/>
    <n v="8"/>
    <n v="8"/>
    <n v="0"/>
    <n v="8"/>
    <n v="1"/>
    <n v="0"/>
    <n v="1"/>
    <x v="14"/>
  </r>
  <r>
    <s v="Acute Elective Wards"/>
    <x v="15"/>
    <x v="2"/>
    <n v="0"/>
    <n v="0"/>
    <n v="0"/>
    <n v="0"/>
    <n v="0"/>
    <n v="0"/>
    <n v="0"/>
    <x v="14"/>
  </r>
  <r>
    <s v="Acute Elective Wards"/>
    <x v="15"/>
    <x v="0"/>
    <n v="0"/>
    <n v="0"/>
    <n v="0"/>
    <n v="0"/>
    <n v="0"/>
    <n v="0"/>
    <n v="0"/>
    <x v="14"/>
  </r>
  <r>
    <s v="Acute Elective Wards"/>
    <x v="7"/>
    <x v="2"/>
    <n v="0"/>
    <n v="0"/>
    <n v="0"/>
    <n v="0"/>
    <n v="0"/>
    <n v="0"/>
    <n v="0"/>
    <x v="14"/>
  </r>
  <r>
    <s v="Acute Elective Wards"/>
    <x v="7"/>
    <x v="3"/>
    <n v="0"/>
    <n v="0"/>
    <n v="0"/>
    <n v="0"/>
    <n v="0"/>
    <n v="0"/>
    <n v="0"/>
    <x v="14"/>
  </r>
  <r>
    <s v="Acute Elective Wards"/>
    <x v="7"/>
    <x v="0"/>
    <n v="0"/>
    <n v="0"/>
    <n v="0"/>
    <n v="0"/>
    <n v="0"/>
    <n v="0"/>
    <n v="0"/>
    <x v="14"/>
  </r>
  <r>
    <s v="Acute Elective Wards"/>
    <x v="7"/>
    <x v="1"/>
    <n v="0"/>
    <n v="0"/>
    <n v="0"/>
    <n v="0"/>
    <n v="0"/>
    <n v="0"/>
    <n v="0"/>
    <x v="14"/>
  </r>
  <r>
    <s v="Acute Elective Wards"/>
    <x v="7"/>
    <x v="4"/>
    <n v="0"/>
    <n v="0"/>
    <n v="0"/>
    <n v="0"/>
    <n v="0"/>
    <n v="0"/>
    <n v="0"/>
    <x v="14"/>
  </r>
  <r>
    <s v="Acute Elective Wards"/>
    <x v="7"/>
    <x v="5"/>
    <n v="0"/>
    <n v="0"/>
    <n v="0"/>
    <n v="0"/>
    <n v="0"/>
    <n v="0"/>
    <n v="0"/>
    <x v="14"/>
  </r>
  <r>
    <s v="Acute Elective Wards"/>
    <x v="7"/>
    <x v="6"/>
    <n v="0"/>
    <n v="0"/>
    <n v="0"/>
    <n v="0"/>
    <n v="0"/>
    <n v="0"/>
    <n v="0"/>
    <x v="14"/>
  </r>
  <r>
    <s v="Acute Elective Wards"/>
    <x v="8"/>
    <x v="2"/>
    <n v="2"/>
    <n v="2"/>
    <n v="0"/>
    <n v="2"/>
    <n v="6"/>
    <n v="0"/>
    <n v="6"/>
    <x v="14"/>
  </r>
  <r>
    <s v="Acute Elective Wards"/>
    <x v="8"/>
    <x v="7"/>
    <n v="1"/>
    <n v="1"/>
    <n v="0"/>
    <n v="1"/>
    <n v="0"/>
    <n v="0"/>
    <n v="0"/>
    <x v="14"/>
  </r>
  <r>
    <s v="Acute Elective Wards"/>
    <x v="8"/>
    <x v="0"/>
    <n v="5"/>
    <n v="5"/>
    <n v="0"/>
    <n v="5"/>
    <n v="0"/>
    <n v="0"/>
    <n v="0"/>
    <x v="14"/>
  </r>
  <r>
    <s v="Acute Elective Wards"/>
    <x v="9"/>
    <x v="3"/>
    <n v="0"/>
    <n v="0"/>
    <n v="0"/>
    <n v="0"/>
    <n v="0"/>
    <n v="0"/>
    <n v="0"/>
    <x v="14"/>
  </r>
  <r>
    <s v="Acute Elective Wards"/>
    <x v="9"/>
    <x v="4"/>
    <n v="0"/>
    <n v="0"/>
    <n v="0"/>
    <n v="0"/>
    <n v="0"/>
    <n v="0"/>
    <n v="0"/>
    <x v="14"/>
  </r>
  <r>
    <s v="Acute Elective Wards"/>
    <x v="10"/>
    <x v="4"/>
    <n v="0"/>
    <n v="0"/>
    <n v="0"/>
    <n v="0"/>
    <n v="0"/>
    <n v="0"/>
    <n v="0"/>
    <x v="14"/>
  </r>
  <r>
    <s v="Acute Elective Wards"/>
    <x v="11"/>
    <x v="2"/>
    <n v="36"/>
    <n v="10"/>
    <n v="26"/>
    <n v="9"/>
    <n v="9"/>
    <n v="0"/>
    <n v="9"/>
    <x v="14"/>
  </r>
  <r>
    <s v="Acute Elective Wards"/>
    <x v="11"/>
    <x v="0"/>
    <n v="0"/>
    <n v="0"/>
    <n v="0"/>
    <n v="1"/>
    <n v="1"/>
    <n v="0"/>
    <n v="1"/>
    <x v="14"/>
  </r>
  <r>
    <s v="Acute Elective Wards"/>
    <x v="12"/>
    <x v="5"/>
    <n v="30"/>
    <n v="29"/>
    <n v="1"/>
    <n v="29"/>
    <n v="5"/>
    <n v="0"/>
    <n v="5"/>
    <x v="14"/>
  </r>
  <r>
    <s v="Acute Elective Wards"/>
    <x v="13"/>
    <x v="2"/>
    <n v="0"/>
    <n v="0"/>
    <n v="0"/>
    <n v="2"/>
    <n v="2"/>
    <n v="0"/>
    <n v="2"/>
    <x v="14"/>
  </r>
  <r>
    <s v="Acute Elective Wards"/>
    <x v="13"/>
    <x v="0"/>
    <n v="33"/>
    <n v="33"/>
    <n v="0"/>
    <n v="31"/>
    <n v="26"/>
    <n v="0"/>
    <n v="26"/>
    <x v="14"/>
  </r>
  <r>
    <s v="Acute Elective Wards"/>
    <x v="14"/>
    <x v="3"/>
    <n v="0"/>
    <n v="0"/>
    <n v="0"/>
    <n v="0"/>
    <n v="0"/>
    <n v="0"/>
    <n v="0"/>
    <x v="14"/>
  </r>
  <r>
    <s v="Acute Elective Wards"/>
    <x v="14"/>
    <x v="1"/>
    <n v="25"/>
    <n v="23"/>
    <n v="2"/>
    <n v="23"/>
    <n v="17"/>
    <n v="0"/>
    <n v="17"/>
    <x v="14"/>
  </r>
  <r>
    <m/>
    <x v="18"/>
    <x v="8"/>
    <m/>
    <m/>
    <m/>
    <m/>
    <m/>
    <m/>
    <m/>
    <x v="1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9">
  <r>
    <n v="1811383017"/>
    <s v="181138301743896"/>
    <x v="0"/>
    <n v="1811383017"/>
    <s v="Kane, James"/>
    <x v="0"/>
    <d v="2020-03-06T00:00:00"/>
    <d v="1899-12-30T10:55:00"/>
    <m/>
    <m/>
    <s v="Inpatient"/>
    <x v="0"/>
    <x v="0"/>
    <x v="0"/>
    <n v="1"/>
    <n v="1"/>
    <n v="0"/>
    <n v="9.5451388888905058"/>
  </r>
  <r>
    <n v="1002575133"/>
    <s v="100257513343896"/>
    <x v="0"/>
    <n v="1002575133"/>
    <s v="Duffy, John"/>
    <x v="1"/>
    <d v="2020-03-06T00:00:00"/>
    <d v="1899-12-30T18:29:00"/>
    <m/>
    <m/>
    <s v="Inpatient"/>
    <x v="0"/>
    <x v="1"/>
    <x v="1"/>
    <n v="1"/>
    <n v="1"/>
    <n v="0"/>
    <n v="9.2298611111109494"/>
  </r>
  <r>
    <n v="812372034"/>
    <s v="81237203443900"/>
    <x v="0"/>
    <n v="812372034"/>
    <s v="Hill, William"/>
    <x v="2"/>
    <d v="2020-03-10T00:00:00"/>
    <d v="1899-12-30T14:17:00"/>
    <m/>
    <m/>
    <s v="Inpatient"/>
    <x v="0"/>
    <x v="2"/>
    <x v="2"/>
    <n v="1"/>
    <n v="1"/>
    <n v="0"/>
    <n v="5.4048611111138598"/>
  </r>
  <r>
    <n v="2712543084"/>
    <s v="271254308443901"/>
    <x v="0"/>
    <n v="2712543084"/>
    <s v="Lyons, Elaine"/>
    <x v="1"/>
    <d v="2020-03-11T00:00:00"/>
    <d v="1899-12-30T15:17:00"/>
    <m/>
    <m/>
    <s v="Inpatient"/>
    <x v="0"/>
    <x v="3"/>
    <x v="0"/>
    <n v="1"/>
    <n v="1"/>
    <n v="0"/>
    <n v="4.3631944444423425"/>
  </r>
  <r>
    <n v="801636396"/>
    <s v="80163639643901"/>
    <x v="0"/>
    <n v="801636396"/>
    <s v="Butler, Gordon"/>
    <x v="2"/>
    <d v="2020-03-11T00:00:00"/>
    <d v="1899-12-30T20:30:00"/>
    <m/>
    <m/>
    <s v="Inpatient"/>
    <x v="0"/>
    <x v="4"/>
    <x v="0"/>
    <n v="1"/>
    <n v="1"/>
    <n v="0"/>
    <n v="4.1458333333357587"/>
  </r>
  <r>
    <n v="801603250"/>
    <s v="80160325043902"/>
    <x v="0"/>
    <n v="801603250"/>
    <s v="Ross, James"/>
    <x v="0"/>
    <d v="2020-03-12T00:00:00"/>
    <d v="1899-12-30T09:25:00"/>
    <m/>
    <m/>
    <s v="Inpatient"/>
    <x v="0"/>
    <x v="5"/>
    <x v="0"/>
    <n v="1"/>
    <n v="1"/>
    <n v="0"/>
    <n v="3.6076388888905058"/>
  </r>
  <r>
    <n v="2502465176"/>
    <s v="250246517643902"/>
    <x v="0"/>
    <n v="2502465176"/>
    <s v="Barrons, Robert"/>
    <x v="1"/>
    <d v="2020-03-12T00:00:00"/>
    <d v="1899-12-30T18:50:00"/>
    <m/>
    <m/>
    <s v="Inpatient"/>
    <x v="0"/>
    <x v="6"/>
    <x v="1"/>
    <n v="1"/>
    <n v="1"/>
    <n v="0"/>
    <n v="3.2152777777810115"/>
  </r>
  <r>
    <n v="503446270"/>
    <s v="50344627043905"/>
    <x v="1"/>
    <n v="503446270"/>
    <s v="Harris, Samuel"/>
    <x v="1"/>
    <d v="2020-03-15T00:00:00"/>
    <d v="1899-12-30T01:14:00"/>
    <m/>
    <m/>
    <s v="Inpatient"/>
    <x v="0"/>
    <x v="7"/>
    <x v="0"/>
    <n v="1"/>
    <n v="1"/>
    <n v="0"/>
    <n v="0.94861111111094942"/>
  </r>
  <r>
    <n v="803436033"/>
    <s v="80343603343905"/>
    <x v="1"/>
    <n v="803436033"/>
    <s v="Hassan, Ian"/>
    <x v="1"/>
    <d v="2020-03-15T00:00:00"/>
    <d v="1899-12-30T01:14:00"/>
    <m/>
    <m/>
    <s v="Inpatient"/>
    <x v="0"/>
    <x v="7"/>
    <x v="3"/>
    <n v="1"/>
    <n v="1"/>
    <n v="0"/>
    <n v="0.94861111111094942"/>
  </r>
  <r>
    <n v="2904353062"/>
    <s v="290435306243893"/>
    <x v="2"/>
    <n v="2904353062"/>
    <s v="Duddy, Mary"/>
    <x v="1"/>
    <d v="2020-03-03T00:00:00"/>
    <d v="1899-12-30T11:56:00"/>
    <m/>
    <m/>
    <s v="Inpatient"/>
    <x v="0"/>
    <x v="8"/>
    <x v="0"/>
    <n v="1"/>
    <n v="1"/>
    <n v="0"/>
    <n v="12.502777777779556"/>
  </r>
  <r>
    <n v="1512493473"/>
    <s v="151249347343898"/>
    <x v="2"/>
    <n v="1512493473"/>
    <s v="Baldwin, Robert"/>
    <x v="1"/>
    <d v="2020-03-08T00:00:00"/>
    <d v="1899-12-30T14:33:00"/>
    <m/>
    <m/>
    <s v="Inpatient"/>
    <x v="0"/>
    <x v="9"/>
    <x v="4"/>
    <n v="1"/>
    <n v="1"/>
    <n v="0"/>
    <n v="7.3937500000029104"/>
  </r>
  <r>
    <n v="2805480600"/>
    <s v="280548060043903"/>
    <x v="2"/>
    <n v="2805480600"/>
    <s v="McGuire, Jean"/>
    <x v="0"/>
    <d v="2020-03-13T00:00:00"/>
    <d v="1899-12-30T08:19:00"/>
    <m/>
    <m/>
    <s v="Inpatient"/>
    <x v="0"/>
    <x v="10"/>
    <x v="5"/>
    <n v="1"/>
    <n v="1"/>
    <n v="0"/>
    <n v="2.6534722222204437"/>
  </r>
  <r>
    <n v="404515002"/>
    <s v="40451500243903"/>
    <x v="2"/>
    <n v="404515002"/>
    <s v="Nichols, Sadie"/>
    <x v="1"/>
    <d v="2020-03-13T00:00:00"/>
    <d v="1899-12-30T11:14:00"/>
    <m/>
    <m/>
    <s v="Inpatient"/>
    <x v="0"/>
    <x v="11"/>
    <x v="3"/>
    <n v="1"/>
    <n v="1"/>
    <n v="0"/>
    <n v="2.5319444444467081"/>
  </r>
  <r>
    <n v="2302596633"/>
    <s v="230259663343903"/>
    <x v="2"/>
    <n v="2302596633"/>
    <s v="McGrath, Gerald"/>
    <x v="0"/>
    <d v="2020-03-13T00:00:00"/>
    <d v="1899-12-30T13:05:00"/>
    <m/>
    <m/>
    <s v="Inpatient"/>
    <x v="0"/>
    <x v="12"/>
    <x v="4"/>
    <n v="1"/>
    <n v="1"/>
    <n v="0"/>
    <n v="2.4548611111094942"/>
  </r>
  <r>
    <n v="802426034"/>
    <s v="80242603443904"/>
    <x v="2"/>
    <n v="802426034"/>
    <s v="Allan, Alfred"/>
    <x v="1"/>
    <d v="2020-03-14T00:00:00"/>
    <d v="1899-12-30T21:24:00"/>
    <m/>
    <m/>
    <s v="Inpatient"/>
    <x v="0"/>
    <x v="13"/>
    <x v="3"/>
    <n v="1"/>
    <n v="1"/>
    <n v="0"/>
    <n v="1.1083333333299379"/>
  </r>
  <r>
    <n v="2511486199"/>
    <s v="251148619943904"/>
    <x v="2"/>
    <n v="2511486199"/>
    <s v="Thom, Alexander"/>
    <x v="1"/>
    <d v="2020-03-14T00:00:00"/>
    <d v="1899-12-30T21:24:00"/>
    <m/>
    <m/>
    <s v="Inpatient"/>
    <x v="0"/>
    <x v="13"/>
    <x v="3"/>
    <n v="1"/>
    <n v="1"/>
    <n v="0"/>
    <n v="1.1083333333299379"/>
  </r>
  <r>
    <n v="1512493473"/>
    <s v="151249347343898"/>
    <x v="2"/>
    <n v="1512493473"/>
    <s v="Baldwin, Robert"/>
    <x v="1"/>
    <d v="2020-03-08T00:00:00"/>
    <d v="1899-12-30T14:33:00"/>
    <m/>
    <m/>
    <s v="Inpatient"/>
    <x v="1"/>
    <x v="14"/>
    <x v="4"/>
    <n v="2"/>
    <n v="2"/>
    <n v="0"/>
    <n v="8.3937500000029104"/>
  </r>
  <r>
    <n v="2805480600"/>
    <s v="280548060043903"/>
    <x v="2"/>
    <n v="2805480600"/>
    <s v="McGuire, Jean"/>
    <x v="0"/>
    <d v="2020-03-13T00:00:00"/>
    <d v="1899-12-30T08:19:00"/>
    <m/>
    <m/>
    <s v="Inpatient"/>
    <x v="1"/>
    <x v="15"/>
    <x v="5"/>
    <n v="2"/>
    <n v="2"/>
    <n v="0"/>
    <n v="3.6534722222204437"/>
  </r>
  <r>
    <n v="2302596633"/>
    <s v="230259663343903"/>
    <x v="2"/>
    <n v="2302596633"/>
    <s v="McGrath, Gerald"/>
    <x v="0"/>
    <d v="2020-03-13T00:00:00"/>
    <d v="1899-12-30T13:05:00"/>
    <m/>
    <m/>
    <s v="Inpatient"/>
    <x v="1"/>
    <x v="16"/>
    <x v="4"/>
    <n v="2"/>
    <n v="2"/>
    <n v="0"/>
    <n v="3.4548611111094942"/>
  </r>
  <r>
    <n v="503446270"/>
    <s v="50344627043906"/>
    <x v="2"/>
    <n v="503446270"/>
    <s v="Harris, Samuel"/>
    <x v="1"/>
    <d v="2020-03-16T00:00:00"/>
    <d v="1899-12-30T10:05:00"/>
    <m/>
    <m/>
    <s v="Inpatient"/>
    <x v="1"/>
    <x v="17"/>
    <x v="0"/>
    <n v="1"/>
    <n v="2"/>
    <n v="1"/>
    <n v="1.5284722222204437"/>
  </r>
  <r>
    <n v="2104446031"/>
    <s v="210444603143906"/>
    <x v="2"/>
    <n v="2104446031"/>
    <s v="Barr, John Gerald"/>
    <x v="0"/>
    <d v="2020-03-16T00:00:00"/>
    <d v="1899-12-30T18:35:00"/>
    <m/>
    <m/>
    <s v="Inpatient"/>
    <x v="1"/>
    <x v="18"/>
    <x v="3"/>
    <n v="1"/>
    <n v="1"/>
    <n v="0"/>
    <n v="0.22569444444525288"/>
  </r>
  <r>
    <n v="2202705279"/>
    <s v="220270527943906"/>
    <x v="1"/>
    <n v="2202705279"/>
    <s v="McLauchlan, Allan"/>
    <x v="1"/>
    <d v="2020-03-16T00:00:00"/>
    <d v="1899-12-30T13:59:00"/>
    <m/>
    <m/>
    <s v="Inpatient"/>
    <x v="1"/>
    <x v="19"/>
    <x v="1"/>
    <n v="1"/>
    <n v="1"/>
    <n v="0"/>
    <n v="0.41736111111094942"/>
  </r>
  <r>
    <n v="1003476635"/>
    <s v="100347663543906"/>
    <x v="1"/>
    <n v="1003476635"/>
    <s v="Watson, William"/>
    <x v="1"/>
    <d v="2020-03-16T00:00:00"/>
    <d v="1899-12-30T14:24:00"/>
    <m/>
    <m/>
    <s v="Inpatient"/>
    <x v="1"/>
    <x v="20"/>
    <x v="0"/>
    <n v="1"/>
    <n v="1"/>
    <n v="0"/>
    <n v="0.40000000000145519"/>
  </r>
  <r>
    <n v="1705666167"/>
    <s v="170566616743906"/>
    <x v="1"/>
    <n v="1705666167"/>
    <s v="Davidson, Angela"/>
    <x v="1"/>
    <d v="2020-03-16T00:00:00"/>
    <d v="1899-12-30T15:21:00"/>
    <m/>
    <m/>
    <s v="Inpatient"/>
    <x v="1"/>
    <x v="21"/>
    <x v="0"/>
    <n v="1"/>
    <n v="1"/>
    <n v="0"/>
    <n v="0.36041666667006211"/>
  </r>
  <r>
    <n v="3112575008"/>
    <s v="311257500843906"/>
    <x v="1"/>
    <n v="3112575008"/>
    <s v="Murdoch, Henrietta"/>
    <x v="1"/>
    <d v="2020-03-16T00:00:00"/>
    <d v="1899-12-30T15:23:00"/>
    <m/>
    <m/>
    <s v="Inpatient"/>
    <x v="1"/>
    <x v="22"/>
    <x v="1"/>
    <n v="1"/>
    <n v="1"/>
    <n v="0"/>
    <n v="0.35902777777664596"/>
  </r>
  <r>
    <n v="606586393"/>
    <s v="60658639343906"/>
    <x v="1"/>
    <n v="606586393"/>
    <s v="Murphy, Thomas"/>
    <x v="1"/>
    <d v="2020-03-16T00:00:00"/>
    <d v="1899-12-30T17:54:00"/>
    <m/>
    <m/>
    <s v="Inpatient"/>
    <x v="1"/>
    <x v="23"/>
    <x v="0"/>
    <n v="1"/>
    <n v="1"/>
    <n v="0"/>
    <n v="0.25416666666569654"/>
  </r>
  <r>
    <n v="1811383017"/>
    <s v="181138301743896"/>
    <x v="0"/>
    <n v="1811383017"/>
    <s v="Kane, James"/>
    <x v="0"/>
    <d v="2020-03-06T00:00:00"/>
    <d v="1899-12-30T10:55:00"/>
    <m/>
    <m/>
    <s v="Inpatient"/>
    <x v="1"/>
    <x v="24"/>
    <x v="0"/>
    <n v="2"/>
    <n v="2"/>
    <n v="0"/>
    <n v="10.545138888890506"/>
  </r>
  <r>
    <n v="1002575133"/>
    <s v="100257513343896"/>
    <x v="0"/>
    <n v="1002575133"/>
    <s v="Duffy, John"/>
    <x v="1"/>
    <d v="2020-03-06T00:00:00"/>
    <d v="1899-12-30T18:29:00"/>
    <m/>
    <m/>
    <s v="Inpatient"/>
    <x v="1"/>
    <x v="25"/>
    <x v="1"/>
    <n v="2"/>
    <n v="2"/>
    <n v="0"/>
    <n v="10.229861111110949"/>
  </r>
  <r>
    <n v="812372034"/>
    <s v="81237203443900"/>
    <x v="0"/>
    <n v="812372034"/>
    <s v="Hill, William"/>
    <x v="2"/>
    <d v="2020-03-10T00:00:00"/>
    <d v="1899-12-30T14:17:00"/>
    <m/>
    <m/>
    <s v="Inpatient"/>
    <x v="1"/>
    <x v="26"/>
    <x v="2"/>
    <n v="2"/>
    <n v="2"/>
    <n v="0"/>
    <n v="6.4048611111138598"/>
  </r>
  <r>
    <n v="2712543084"/>
    <s v="271254308443901"/>
    <x v="0"/>
    <n v="2712543084"/>
    <s v="Lyons, Elaine"/>
    <x v="1"/>
    <d v="2020-03-11T00:00:00"/>
    <d v="1899-12-30T15:17:00"/>
    <m/>
    <m/>
    <s v="Inpatient"/>
    <x v="1"/>
    <x v="27"/>
    <x v="0"/>
    <n v="2"/>
    <n v="2"/>
    <n v="0"/>
    <n v="5.3631944444423425"/>
  </r>
  <r>
    <n v="801636396"/>
    <s v="80163639643901"/>
    <x v="0"/>
    <n v="801636396"/>
    <s v="Butler, Gordon"/>
    <x v="2"/>
    <d v="2020-03-11T00:00:00"/>
    <d v="1899-12-30T20:30:00"/>
    <m/>
    <m/>
    <s v="Inpatient"/>
    <x v="1"/>
    <x v="28"/>
    <x v="0"/>
    <n v="2"/>
    <n v="2"/>
    <n v="0"/>
    <n v="5.1458333333357587"/>
  </r>
  <r>
    <n v="801603250"/>
    <s v="80160325043902"/>
    <x v="0"/>
    <n v="801603250"/>
    <s v="Ross, James"/>
    <x v="0"/>
    <d v="2020-03-12T00:00:00"/>
    <d v="1899-12-30T09:25:00"/>
    <m/>
    <m/>
    <s v="Inpatient"/>
    <x v="1"/>
    <x v="29"/>
    <x v="0"/>
    <n v="2"/>
    <n v="2"/>
    <n v="0"/>
    <n v="4.6076388888905058"/>
  </r>
  <r>
    <n v="2502465176"/>
    <s v="250246517643902"/>
    <x v="0"/>
    <n v="2502465176"/>
    <s v="Barrons, Robert"/>
    <x v="1"/>
    <d v="2020-03-12T00:00:00"/>
    <d v="1899-12-30T18:50:00"/>
    <m/>
    <m/>
    <s v="Inpatient"/>
    <x v="1"/>
    <x v="30"/>
    <x v="1"/>
    <n v="2"/>
    <n v="2"/>
    <n v="0"/>
    <n v="4.2152777777810115"/>
  </r>
  <r>
    <n v="1108593410"/>
    <s v="110859341043906"/>
    <x v="0"/>
    <n v="1108593410"/>
    <s v="Gray, Adam"/>
    <x v="1"/>
    <d v="2020-03-16T00:00:00"/>
    <d v="1899-12-30T18:06:00"/>
    <m/>
    <m/>
    <s v="Inpatient"/>
    <x v="1"/>
    <x v="31"/>
    <x v="6"/>
    <n v="1"/>
    <n v="1"/>
    <n v="0"/>
    <n v="0.24583333333430346"/>
  </r>
  <r>
    <n v="2805480600"/>
    <s v="280548060043903"/>
    <x v="2"/>
    <n v="2805480600"/>
    <s v="McGuire, Jean"/>
    <x v="0"/>
    <d v="2020-03-13T00:00:00"/>
    <d v="1899-12-30T08:19:00"/>
    <d v="2020-03-18T00:00:00"/>
    <d v="1899-12-30T15:04:00"/>
    <s v="Inpatient"/>
    <x v="2"/>
    <x v="32"/>
    <x v="5"/>
    <n v="3"/>
    <n v="3"/>
    <n v="0"/>
    <n v="4.6534722222204437"/>
  </r>
  <r>
    <n v="2302596633"/>
    <s v="230259663343903"/>
    <x v="2"/>
    <n v="2302596633"/>
    <s v="McGrath, Gerald"/>
    <x v="0"/>
    <d v="2020-03-13T00:00:00"/>
    <d v="1899-12-30T13:05:00"/>
    <m/>
    <m/>
    <s v="Inpatient"/>
    <x v="2"/>
    <x v="33"/>
    <x v="4"/>
    <n v="3"/>
    <n v="3"/>
    <n v="0"/>
    <n v="4.4548611111094942"/>
  </r>
  <r>
    <n v="503446270"/>
    <s v="50344627043906"/>
    <x v="2"/>
    <n v="503446270"/>
    <s v="Harris, Samuel"/>
    <x v="1"/>
    <d v="2020-03-16T00:00:00"/>
    <d v="1899-12-30T10:05:00"/>
    <m/>
    <m/>
    <s v="Inpatient"/>
    <x v="2"/>
    <x v="34"/>
    <x v="0"/>
    <n v="2"/>
    <n v="3"/>
    <n v="1"/>
    <n v="2.5284722222204437"/>
  </r>
  <r>
    <n v="2309626635"/>
    <s v="230962663543907"/>
    <x v="2"/>
    <n v="2309626635"/>
    <s v="Munro, Stuart"/>
    <x v="0"/>
    <d v="2020-03-17T00:00:00"/>
    <d v="1899-12-30T10:43:00"/>
    <d v="2020-03-18T00:00:00"/>
    <d v="1899-12-30T13:34:00"/>
    <s v="Inpatient"/>
    <x v="2"/>
    <x v="35"/>
    <x v="0"/>
    <n v="1"/>
    <n v="1"/>
    <n v="0"/>
    <n v="0.55347222222189885"/>
  </r>
  <r>
    <n v="1305656199"/>
    <s v="130565619943907"/>
    <x v="2"/>
    <n v="1305656199"/>
    <s v="Noble, Angus"/>
    <x v="0"/>
    <d v="2020-03-17T00:00:00"/>
    <d v="1899-12-30T13:37:00"/>
    <d v="2020-03-18T00:00:00"/>
    <d v="1899-12-30T15:05:00"/>
    <s v="Inpatient"/>
    <x v="2"/>
    <x v="36"/>
    <x v="3"/>
    <n v="1"/>
    <n v="1"/>
    <n v="0"/>
    <n v="0.43263888888759539"/>
  </r>
  <r>
    <n v="2712543084"/>
    <s v="271254308443907"/>
    <x v="2"/>
    <n v="2712543084"/>
    <s v="Lyons, Elaine"/>
    <x v="1"/>
    <d v="2020-03-17T00:00:00"/>
    <d v="1899-12-30T14:19:00"/>
    <d v="2020-03-18T00:00:00"/>
    <d v="1899-12-30T18:51:00"/>
    <s v="Inpatient"/>
    <x v="2"/>
    <x v="37"/>
    <x v="0"/>
    <n v="1"/>
    <n v="3"/>
    <n v="2"/>
    <n v="4.7666666666627862"/>
  </r>
  <r>
    <n v="707605326"/>
    <s v="70760532643907"/>
    <x v="2"/>
    <n v="707605326"/>
    <s v="Jackson, Susan"/>
    <x v="0"/>
    <d v="2020-03-17T00:00:00"/>
    <d v="1899-12-30T15:03:00"/>
    <d v="2020-03-18T00:00:00"/>
    <d v="1899-12-30T18:51:00"/>
    <s v="Inpatient"/>
    <x v="2"/>
    <x v="38"/>
    <x v="3"/>
    <n v="1"/>
    <n v="1"/>
    <n v="0"/>
    <n v="0.37291666666715173"/>
  </r>
  <r>
    <n v="1003476635"/>
    <s v="100347663543906"/>
    <x v="1"/>
    <n v="1003476635"/>
    <s v="Watson, William"/>
    <x v="1"/>
    <d v="2020-03-16T00:00:00"/>
    <d v="1899-12-30T14:24:00"/>
    <d v="2020-03-18T00:00:00"/>
    <d v="1899-12-30T12:38:00"/>
    <s v="Inpatient"/>
    <x v="2"/>
    <x v="39"/>
    <x v="0"/>
    <n v="2"/>
    <n v="2"/>
    <n v="0"/>
    <n v="1.4000000000014552"/>
  </r>
  <r>
    <n v="1705666167"/>
    <s v="170566616743906"/>
    <x v="1"/>
    <n v="1705666167"/>
    <s v="Davidson, Angela"/>
    <x v="1"/>
    <d v="2020-03-16T00:00:00"/>
    <d v="1899-12-30T15:21:00"/>
    <d v="2020-03-18T00:00:00"/>
    <d v="1899-12-30T17:33:00"/>
    <s v="Inpatient"/>
    <x v="2"/>
    <x v="40"/>
    <x v="0"/>
    <n v="2"/>
    <n v="2"/>
    <n v="0"/>
    <n v="1.3604166666700621"/>
  </r>
  <r>
    <n v="3112575008"/>
    <s v="311257500843906"/>
    <x v="1"/>
    <n v="3112575008"/>
    <s v="Murdoch, Henrietta"/>
    <x v="1"/>
    <d v="2020-03-16T00:00:00"/>
    <d v="1899-12-30T15:23:00"/>
    <d v="2020-03-18T00:00:00"/>
    <d v="1899-12-30T13:18:00"/>
    <s v="Inpatient"/>
    <x v="2"/>
    <x v="41"/>
    <x v="1"/>
    <n v="2"/>
    <n v="2"/>
    <n v="0"/>
    <n v="1.359027777776646"/>
  </r>
  <r>
    <n v="606586393"/>
    <s v="60658639343906"/>
    <x v="1"/>
    <n v="606586393"/>
    <s v="Murphy, Thomas"/>
    <x v="1"/>
    <d v="2020-03-16T00:00:00"/>
    <d v="1899-12-30T17:54:00"/>
    <d v="2020-03-18T00:00:00"/>
    <d v="1899-12-30T12:10:00"/>
    <s v="Inpatient"/>
    <x v="2"/>
    <x v="42"/>
    <x v="0"/>
    <n v="2"/>
    <n v="2"/>
    <n v="0"/>
    <n v="1.2541666666656965"/>
  </r>
  <r>
    <n v="108603202"/>
    <s v="10860320243907"/>
    <x v="1"/>
    <n v="108603202"/>
    <s v="Jones, Kim"/>
    <x v="1"/>
    <d v="2020-03-17T00:00:00"/>
    <d v="1899-12-30T09:01:00"/>
    <d v="2020-03-21T00:00:00"/>
    <d v="1899-12-30T15:37:00"/>
    <s v="Inpatient"/>
    <x v="2"/>
    <x v="43"/>
    <x v="6"/>
    <n v="1"/>
    <n v="1"/>
    <n v="0"/>
    <n v="0.62430555555329192"/>
  </r>
  <r>
    <n v="2105446140"/>
    <s v="210544614043907"/>
    <x v="1"/>
    <n v="2105446140"/>
    <s v="Taylor, Jane"/>
    <x v="2"/>
    <d v="2020-03-17T00:00:00"/>
    <d v="1899-12-30T15:33:00"/>
    <d v="2020-03-18T00:00:00"/>
    <d v="1899-12-30T10:50:00"/>
    <s v="Inpatient"/>
    <x v="2"/>
    <x v="44"/>
    <x v="0"/>
    <n v="1"/>
    <n v="1"/>
    <n v="0"/>
    <n v="0.35208333333139308"/>
  </r>
  <r>
    <n v="1212525264"/>
    <s v="121252526443907"/>
    <x v="1"/>
    <n v="1212525264"/>
    <s v="Oattes, Lesley"/>
    <x v="1"/>
    <d v="2020-03-17T00:00:00"/>
    <d v="1899-12-30T17:48:00"/>
    <m/>
    <m/>
    <s v="Inpatient"/>
    <x v="2"/>
    <x v="45"/>
    <x v="1"/>
    <n v="1"/>
    <n v="1"/>
    <n v="0"/>
    <n v="0.25833333333139308"/>
  </r>
  <r>
    <n v="3112581318"/>
    <s v="311258131843907"/>
    <x v="1"/>
    <n v="3112581318"/>
    <s v="Roberts, Duncan"/>
    <x v="1"/>
    <d v="2020-03-17T00:00:00"/>
    <d v="1899-12-30T18:56:00"/>
    <d v="2020-03-18T00:00:00"/>
    <d v="1899-12-30T12:04:00"/>
    <s v="Inpatient"/>
    <x v="2"/>
    <x v="46"/>
    <x v="7"/>
    <n v="1"/>
    <n v="1"/>
    <n v="0"/>
    <n v="0.21111111110803904"/>
  </r>
  <r>
    <n v="1811383017"/>
    <s v="181138301743896"/>
    <x v="0"/>
    <n v="1811383017"/>
    <s v="Kane, James"/>
    <x v="0"/>
    <d v="2020-03-06T00:00:00"/>
    <d v="1899-12-30T10:55:00"/>
    <d v="2020-03-21T00:00:00"/>
    <d v="1899-12-30T13:58:00"/>
    <s v="Inpatient"/>
    <x v="2"/>
    <x v="47"/>
    <x v="0"/>
    <n v="3"/>
    <n v="3"/>
    <n v="0"/>
    <n v="11.545138888890506"/>
  </r>
  <r>
    <n v="1002575133"/>
    <s v="100257513343896"/>
    <x v="0"/>
    <n v="1002575133"/>
    <s v="Duffy, John"/>
    <x v="1"/>
    <d v="2020-03-06T00:00:00"/>
    <d v="1899-12-30T18:29:00"/>
    <m/>
    <m/>
    <s v="Inpatient"/>
    <x v="2"/>
    <x v="48"/>
    <x v="1"/>
    <n v="3"/>
    <n v="3"/>
    <n v="0"/>
    <n v="11.229861111110949"/>
  </r>
  <r>
    <n v="812372034"/>
    <s v="81237203443900"/>
    <x v="0"/>
    <n v="812372034"/>
    <s v="Hill, William"/>
    <x v="2"/>
    <d v="2020-03-10T00:00:00"/>
    <d v="1899-12-30T14:17:00"/>
    <m/>
    <m/>
    <s v="Inpatient"/>
    <x v="2"/>
    <x v="49"/>
    <x v="2"/>
    <n v="3"/>
    <n v="3"/>
    <n v="0"/>
    <n v="7.4048611111138598"/>
  </r>
  <r>
    <n v="801636396"/>
    <s v="80163639643901"/>
    <x v="0"/>
    <n v="801636396"/>
    <s v="Butler, Gordon"/>
    <x v="2"/>
    <d v="2020-03-11T00:00:00"/>
    <d v="1899-12-30T20:30:00"/>
    <m/>
    <m/>
    <s v="Inpatient"/>
    <x v="2"/>
    <x v="50"/>
    <x v="0"/>
    <n v="3"/>
    <n v="3"/>
    <n v="0"/>
    <n v="6.1458333333357587"/>
  </r>
  <r>
    <n v="2502465176"/>
    <s v="250246517643902"/>
    <x v="0"/>
    <n v="2502465176"/>
    <s v="Barrons, Robert"/>
    <x v="1"/>
    <d v="2020-03-12T00:00:00"/>
    <d v="1899-12-30T18:50:00"/>
    <m/>
    <m/>
    <s v="Inpatient"/>
    <x v="2"/>
    <x v="51"/>
    <x v="1"/>
    <n v="3"/>
    <n v="3"/>
    <n v="0"/>
    <n v="5.2152777777810115"/>
  </r>
  <r>
    <n v="1108593410"/>
    <s v="110859341043906"/>
    <x v="0"/>
    <n v="1108593410"/>
    <s v="Gray, Adam"/>
    <x v="1"/>
    <d v="2020-03-16T00:00:00"/>
    <d v="1899-12-30T18:06:00"/>
    <m/>
    <m/>
    <s v="Inpatient"/>
    <x v="2"/>
    <x v="52"/>
    <x v="6"/>
    <n v="2"/>
    <n v="2"/>
    <n v="0"/>
    <n v="1.2458333333343035"/>
  </r>
  <r>
    <n v="2202705279"/>
    <s v="220270527943907"/>
    <x v="0"/>
    <n v="2202705279"/>
    <s v="McLauchlan, Allan"/>
    <x v="1"/>
    <d v="2020-03-17T00:00:00"/>
    <d v="1899-12-30T04:12:00"/>
    <d v="2020-03-20T00:00:00"/>
    <d v="1899-12-30T14:29:00"/>
    <s v="Inpatient"/>
    <x v="2"/>
    <x v="53"/>
    <x v="1"/>
    <n v="1"/>
    <n v="2"/>
    <n v="1"/>
    <n v="1.242361111108039"/>
  </r>
  <r>
    <n v="1605622230"/>
    <s v="160562223043907"/>
    <x v="0"/>
    <n v="1605622230"/>
    <s v="Milne, Douglas"/>
    <x v="2"/>
    <d v="2020-03-17T00:00:00"/>
    <d v="1899-12-30T16:22:00"/>
    <d v="2020-03-20T00:00:00"/>
    <d v="1899-12-30T10:30:00"/>
    <s v="Inpatient"/>
    <x v="2"/>
    <x v="54"/>
    <x v="8"/>
    <n v="1"/>
    <n v="1"/>
    <n v="0"/>
    <n v="0.31805555555911269"/>
  </r>
  <r>
    <n v="2105446140"/>
    <s v="210544614043908"/>
    <x v="3"/>
    <n v="2105446140"/>
    <s v="Taylor, Jane"/>
    <x v="2"/>
    <d v="2020-03-18T00:00:00"/>
    <d v="1899-12-30T10:50:00"/>
    <d v="2020-03-19T00:00:00"/>
    <d v="1899-12-30T13:45:00"/>
    <s v="Inpatient"/>
    <x v="3"/>
    <x v="55"/>
    <x v="0"/>
    <n v="1"/>
    <n v="2"/>
    <n v="1"/>
    <n v="0.90069444444088731"/>
  </r>
  <r>
    <n v="3112581318"/>
    <s v="311258131843908"/>
    <x v="3"/>
    <n v="3112581318"/>
    <s v="Roberts, Duncan"/>
    <x v="1"/>
    <d v="2020-03-18T00:00:00"/>
    <d v="1899-12-30T12:04:00"/>
    <d v="2020-03-20T00:00:00"/>
    <d v="1899-12-30T18:22:00"/>
    <s v="Inpatient"/>
    <x v="3"/>
    <x v="56"/>
    <x v="7"/>
    <n v="1"/>
    <n v="2"/>
    <n v="1"/>
    <n v="0.70833333332848269"/>
  </r>
  <r>
    <n v="606586393"/>
    <s v="60658639343908"/>
    <x v="3"/>
    <n v="606586393"/>
    <s v="Murphy, Thomas"/>
    <x v="1"/>
    <d v="2020-03-18T00:00:00"/>
    <d v="1899-12-30T12:10:00"/>
    <d v="2020-03-20T00:00:00"/>
    <d v="1899-12-30T18:23:00"/>
    <s v="Inpatient"/>
    <x v="3"/>
    <x v="57"/>
    <x v="0"/>
    <n v="1"/>
    <n v="3"/>
    <n v="2"/>
    <n v="0.74722222222044365"/>
  </r>
  <r>
    <n v="1003476635"/>
    <s v="100347663543908"/>
    <x v="3"/>
    <n v="1003476635"/>
    <s v="Watson, William"/>
    <x v="1"/>
    <d v="2020-03-18T00:00:00"/>
    <d v="1899-12-30T12:38:00"/>
    <d v="2020-03-20T00:00:00"/>
    <d v="1899-12-30T15:34:00"/>
    <s v="Inpatient"/>
    <x v="3"/>
    <x v="58"/>
    <x v="0"/>
    <n v="1"/>
    <n v="3"/>
    <n v="2"/>
    <n v="0.87361111111385981"/>
  </r>
  <r>
    <n v="2302596633"/>
    <s v="230259663343903"/>
    <x v="2"/>
    <n v="2302596633"/>
    <s v="McGrath, Gerald"/>
    <x v="0"/>
    <d v="2020-03-13T00:00:00"/>
    <d v="1899-12-30T13:05:00"/>
    <m/>
    <m/>
    <s v="Inpatient"/>
    <x v="3"/>
    <x v="59"/>
    <x v="4"/>
    <n v="4"/>
    <n v="4"/>
    <n v="0"/>
    <n v="5.4548611111094942"/>
  </r>
  <r>
    <n v="503446270"/>
    <s v="50344627043906"/>
    <x v="2"/>
    <n v="503446270"/>
    <s v="Harris, Samuel"/>
    <x v="1"/>
    <d v="2020-03-16T00:00:00"/>
    <d v="1899-12-30T10:05:00"/>
    <m/>
    <m/>
    <s v="Inpatient"/>
    <x v="3"/>
    <x v="60"/>
    <x v="0"/>
    <n v="3"/>
    <n v="4"/>
    <n v="1"/>
    <n v="3.5284722222204437"/>
  </r>
  <r>
    <n v="1904493610"/>
    <s v="190449361043908"/>
    <x v="2"/>
    <n v="1904493610"/>
    <s v="McCrorie, Ronald"/>
    <x v="0"/>
    <d v="2020-03-18T00:00:00"/>
    <d v="1899-12-30T15:08:00"/>
    <d v="2020-03-19T00:00:00"/>
    <d v="1899-12-30T11:28:00"/>
    <s v="Inpatient"/>
    <x v="3"/>
    <x v="61"/>
    <x v="3"/>
    <n v="1"/>
    <n v="1"/>
    <n v="0"/>
    <n v="0.36944444444088731"/>
  </r>
  <r>
    <n v="2903516499"/>
    <s v="290351649943908"/>
    <x v="2"/>
    <n v="2903516499"/>
    <s v="Hutchinson, John Henry"/>
    <x v="0"/>
    <d v="2020-03-18T00:00:00"/>
    <d v="1899-12-30T15:09:00"/>
    <d v="2020-03-19T00:00:00"/>
    <d v="1899-12-30T17:12:00"/>
    <s v="Inpatient"/>
    <x v="3"/>
    <x v="62"/>
    <x v="3"/>
    <n v="1"/>
    <n v="1"/>
    <n v="0"/>
    <n v="0.36875000000145519"/>
  </r>
  <r>
    <n v="108603202"/>
    <s v="10860320243907"/>
    <x v="1"/>
    <n v="108603202"/>
    <s v="Jones, Kim"/>
    <x v="1"/>
    <d v="2020-03-17T00:00:00"/>
    <d v="1899-12-30T09:01:00"/>
    <d v="2020-03-21T00:00:00"/>
    <d v="1899-12-30T15:37:00"/>
    <s v="Inpatient"/>
    <x v="3"/>
    <x v="63"/>
    <x v="6"/>
    <n v="2"/>
    <n v="2"/>
    <n v="0"/>
    <n v="1.6243055555532919"/>
  </r>
  <r>
    <n v="1212525264"/>
    <s v="121252526443907"/>
    <x v="1"/>
    <n v="1212525264"/>
    <s v="Oattes, Lesley"/>
    <x v="1"/>
    <d v="2020-03-17T00:00:00"/>
    <d v="1899-12-30T17:48:00"/>
    <m/>
    <m/>
    <s v="Inpatient"/>
    <x v="3"/>
    <x v="64"/>
    <x v="1"/>
    <n v="2"/>
    <n v="2"/>
    <n v="0"/>
    <n v="1.2583333333313931"/>
  </r>
  <r>
    <n v="702526479"/>
    <s v="70252647943908"/>
    <x v="1"/>
    <n v="702526479"/>
    <s v="Reid, Gerald"/>
    <x v="1"/>
    <d v="2020-03-18T00:00:00"/>
    <d v="1899-12-30T13:44:00"/>
    <d v="2020-03-19T00:00:00"/>
    <d v="1899-12-30T10:48:00"/>
    <s v="Inpatient"/>
    <x v="3"/>
    <x v="65"/>
    <x v="3"/>
    <n v="1"/>
    <n v="1"/>
    <n v="0"/>
    <n v="0.42777777777519077"/>
  </r>
  <r>
    <n v="1908445017"/>
    <s v="190844501743908"/>
    <x v="1"/>
    <n v="1908445017"/>
    <s v="Herbert, Lachlan"/>
    <x v="1"/>
    <d v="2020-03-18T00:00:00"/>
    <d v="1899-12-30T13:44:00"/>
    <d v="2020-03-19T00:00:00"/>
    <d v="1899-12-30T17:15:00"/>
    <s v="Inpatient"/>
    <x v="3"/>
    <x v="65"/>
    <x v="3"/>
    <n v="1"/>
    <n v="1"/>
    <n v="0"/>
    <n v="0.42777777777519077"/>
  </r>
  <r>
    <n v="2906593494"/>
    <s v="290659349443908"/>
    <x v="1"/>
    <n v="2906593494"/>
    <s v="MacLeod, Kenneth"/>
    <x v="1"/>
    <d v="2020-03-18T00:00:00"/>
    <d v="1899-12-30T14:40:00"/>
    <d v="2020-03-19T00:00:00"/>
    <d v="1899-12-30T12:12:00"/>
    <s v="Inpatient"/>
    <x v="3"/>
    <x v="66"/>
    <x v="3"/>
    <n v="1"/>
    <n v="1"/>
    <n v="0"/>
    <n v="0.38888888889050577"/>
  </r>
  <r>
    <n v="705513440"/>
    <s v="70551344043908"/>
    <x v="1"/>
    <n v="705513440"/>
    <s v="Wyllie, Marilyn"/>
    <x v="1"/>
    <d v="2020-03-18T00:00:00"/>
    <d v="1899-12-30T15:17:00"/>
    <d v="2020-03-19T00:00:00"/>
    <d v="1899-12-30T12:12:00"/>
    <s v="Inpatient"/>
    <x v="3"/>
    <x v="67"/>
    <x v="3"/>
    <n v="1"/>
    <n v="1"/>
    <n v="0"/>
    <n v="0.3631944444423425"/>
  </r>
  <r>
    <n v="2510683365"/>
    <s v="251068336543908"/>
    <x v="1"/>
    <n v="2510683365"/>
    <s v="Sachdeva, Sonia"/>
    <x v="1"/>
    <d v="2020-03-18T00:00:00"/>
    <d v="1899-12-30T17:35:00"/>
    <d v="2020-03-19T00:00:00"/>
    <d v="1899-12-30T12:11:00"/>
    <s v="Inpatient"/>
    <x v="3"/>
    <x v="68"/>
    <x v="3"/>
    <n v="1"/>
    <n v="1"/>
    <n v="0"/>
    <n v="0.26736111110949423"/>
  </r>
  <r>
    <n v="1811383017"/>
    <s v="181138301743896"/>
    <x v="0"/>
    <n v="1811383017"/>
    <s v="Kane, James"/>
    <x v="0"/>
    <d v="2020-03-06T00:00:00"/>
    <d v="1899-12-30T10:55:00"/>
    <d v="2020-03-21T00:00:00"/>
    <d v="1899-12-30T13:58:00"/>
    <s v="Inpatient"/>
    <x v="3"/>
    <x v="69"/>
    <x v="0"/>
    <n v="4"/>
    <n v="4"/>
    <n v="0"/>
    <n v="12.545138888890506"/>
  </r>
  <r>
    <n v="1002575133"/>
    <s v="100257513343896"/>
    <x v="0"/>
    <n v="1002575133"/>
    <s v="Duffy, John"/>
    <x v="1"/>
    <d v="2020-03-06T00:00:00"/>
    <d v="1899-12-30T18:29:00"/>
    <m/>
    <m/>
    <s v="Inpatient"/>
    <x v="3"/>
    <x v="70"/>
    <x v="1"/>
    <n v="4"/>
    <n v="4"/>
    <n v="0"/>
    <n v="12.229861111110949"/>
  </r>
  <r>
    <n v="812372034"/>
    <s v="81237203443900"/>
    <x v="0"/>
    <n v="812372034"/>
    <s v="Hill, William"/>
    <x v="2"/>
    <d v="2020-03-10T00:00:00"/>
    <d v="1899-12-30T14:17:00"/>
    <m/>
    <m/>
    <s v="Inpatient"/>
    <x v="3"/>
    <x v="71"/>
    <x v="2"/>
    <n v="4"/>
    <n v="4"/>
    <n v="0"/>
    <n v="8.4048611111138598"/>
  </r>
  <r>
    <n v="801636396"/>
    <s v="80163639643901"/>
    <x v="0"/>
    <n v="801636396"/>
    <s v="Butler, Gordon"/>
    <x v="2"/>
    <d v="2020-03-11T00:00:00"/>
    <d v="1899-12-30T20:30:00"/>
    <m/>
    <m/>
    <s v="Inpatient"/>
    <x v="3"/>
    <x v="72"/>
    <x v="0"/>
    <n v="4"/>
    <n v="4"/>
    <n v="0"/>
    <n v="7.1458333333357587"/>
  </r>
  <r>
    <n v="2502465176"/>
    <s v="250246517643902"/>
    <x v="0"/>
    <n v="2502465176"/>
    <s v="Barrons, Robert"/>
    <x v="1"/>
    <d v="2020-03-12T00:00:00"/>
    <d v="1899-12-30T18:50:00"/>
    <m/>
    <m/>
    <s v="Inpatient"/>
    <x v="3"/>
    <x v="73"/>
    <x v="1"/>
    <n v="4"/>
    <n v="4"/>
    <n v="0"/>
    <n v="6.2152777777810115"/>
  </r>
  <r>
    <n v="1108593410"/>
    <s v="110859341043906"/>
    <x v="0"/>
    <n v="1108593410"/>
    <s v="Gray, Adam"/>
    <x v="1"/>
    <d v="2020-03-16T00:00:00"/>
    <d v="1899-12-30T18:06:00"/>
    <m/>
    <m/>
    <s v="Inpatient"/>
    <x v="3"/>
    <x v="74"/>
    <x v="6"/>
    <n v="3"/>
    <n v="3"/>
    <n v="0"/>
    <n v="2.2458333333343035"/>
  </r>
  <r>
    <n v="2202705279"/>
    <s v="220270527943907"/>
    <x v="0"/>
    <n v="2202705279"/>
    <s v="McLauchlan, Allan"/>
    <x v="1"/>
    <d v="2020-03-17T00:00:00"/>
    <d v="1899-12-30T04:12:00"/>
    <d v="2020-03-20T00:00:00"/>
    <d v="1899-12-30T14:29:00"/>
    <s v="Inpatient"/>
    <x v="3"/>
    <x v="75"/>
    <x v="1"/>
    <n v="2"/>
    <n v="3"/>
    <n v="1"/>
    <n v="2.242361111108039"/>
  </r>
  <r>
    <n v="1605622230"/>
    <s v="160562223043907"/>
    <x v="0"/>
    <n v="1605622230"/>
    <s v="Milne, Douglas"/>
    <x v="2"/>
    <d v="2020-03-17T00:00:00"/>
    <d v="1899-12-30T16:22:00"/>
    <d v="2020-03-20T00:00:00"/>
    <d v="1899-12-30T10:30:00"/>
    <s v="Inpatient"/>
    <x v="3"/>
    <x v="76"/>
    <x v="8"/>
    <n v="2"/>
    <n v="2"/>
    <n v="0"/>
    <n v="1.3180555555591127"/>
  </r>
  <r>
    <n v="3112581318"/>
    <s v="311258131843908"/>
    <x v="3"/>
    <n v="3112581318"/>
    <s v="Roberts, Duncan"/>
    <x v="1"/>
    <d v="2020-03-18T00:00:00"/>
    <d v="1899-12-30T12:04:00"/>
    <d v="2020-03-20T00:00:00"/>
    <d v="1899-12-30T18:22:00"/>
    <s v="Inpatient"/>
    <x v="4"/>
    <x v="77"/>
    <x v="7"/>
    <n v="2"/>
    <n v="3"/>
    <n v="1"/>
    <n v="1.7083333333284827"/>
  </r>
  <r>
    <n v="606586393"/>
    <s v="60658639343908"/>
    <x v="3"/>
    <n v="606586393"/>
    <s v="Murphy, Thomas"/>
    <x v="1"/>
    <d v="2020-03-18T00:00:00"/>
    <d v="1899-12-30T12:10:00"/>
    <d v="2020-03-20T00:00:00"/>
    <d v="1899-12-30T18:23:00"/>
    <s v="Inpatient"/>
    <x v="4"/>
    <x v="78"/>
    <x v="0"/>
    <n v="2"/>
    <n v="4"/>
    <n v="2"/>
    <n v="1.7472222222204437"/>
  </r>
  <r>
    <n v="1003476635"/>
    <s v="100347663543908"/>
    <x v="3"/>
    <n v="1003476635"/>
    <s v="Watson, William"/>
    <x v="1"/>
    <d v="2020-03-18T00:00:00"/>
    <d v="1899-12-30T12:38:00"/>
    <d v="2020-03-20T00:00:00"/>
    <d v="1899-12-30T15:34:00"/>
    <s v="Inpatient"/>
    <x v="4"/>
    <x v="79"/>
    <x v="0"/>
    <n v="2"/>
    <n v="4"/>
    <n v="2"/>
    <n v="1.8736111111138598"/>
  </r>
  <r>
    <n v="702526479"/>
    <s v="70252647943909"/>
    <x v="3"/>
    <n v="702526479"/>
    <s v="Reid, Gerald"/>
    <x v="1"/>
    <d v="2020-03-19T00:00:00"/>
    <d v="1899-12-30T10:48:00"/>
    <d v="2020-03-20T00:00:00"/>
    <d v="1899-12-30T18:24:00"/>
    <s v="Inpatient"/>
    <x v="4"/>
    <x v="80"/>
    <x v="3"/>
    <n v="1"/>
    <n v="2"/>
    <n v="1"/>
    <n v="0.97777777777810115"/>
  </r>
  <r>
    <n v="2510683365"/>
    <s v="251068336543909"/>
    <x v="3"/>
    <n v="2510683365"/>
    <s v="Sachdeva, Sonia"/>
    <x v="1"/>
    <d v="2020-03-19T00:00:00"/>
    <d v="1899-12-30T12:11:00"/>
    <d v="2020-03-20T00:00:00"/>
    <d v="1899-12-30T15:03:00"/>
    <s v="Inpatient"/>
    <x v="4"/>
    <x v="81"/>
    <x v="3"/>
    <n v="1"/>
    <n v="2"/>
    <n v="1"/>
    <n v="0.75972222221753327"/>
  </r>
  <r>
    <n v="2906593494"/>
    <s v="290659349443909"/>
    <x v="3"/>
    <n v="2906593494"/>
    <s v="MacLeod, Kenneth"/>
    <x v="1"/>
    <d v="2020-03-19T00:00:00"/>
    <d v="1899-12-30T12:12:00"/>
    <d v="2020-03-20T00:00:00"/>
    <d v="1899-12-30T13:12:00"/>
    <s v="Inpatient"/>
    <x v="4"/>
    <x v="82"/>
    <x v="3"/>
    <n v="1"/>
    <n v="2"/>
    <n v="1"/>
    <n v="0.88055555555911269"/>
  </r>
  <r>
    <n v="705513440"/>
    <s v="70551344043909"/>
    <x v="3"/>
    <n v="705513440"/>
    <s v="Wyllie, Marilyn"/>
    <x v="1"/>
    <d v="2020-03-19T00:00:00"/>
    <d v="1899-12-30T12:12:00"/>
    <d v="2020-03-20T00:00:00"/>
    <d v="1899-12-30T14:44:00"/>
    <s v="Inpatient"/>
    <x v="4"/>
    <x v="82"/>
    <x v="3"/>
    <n v="1"/>
    <n v="2"/>
    <n v="1"/>
    <n v="0.85486111111094942"/>
  </r>
  <r>
    <n v="2302596633"/>
    <s v="230259663343903"/>
    <x v="2"/>
    <n v="2302596633"/>
    <s v="McGrath, Gerald"/>
    <x v="0"/>
    <d v="2020-03-13T00:00:00"/>
    <d v="1899-12-30T13:05:00"/>
    <m/>
    <m/>
    <s v="Inpatient"/>
    <x v="4"/>
    <x v="83"/>
    <x v="4"/>
    <n v="5"/>
    <n v="5"/>
    <n v="0"/>
    <n v="6.4548611111094942"/>
  </r>
  <r>
    <n v="503446270"/>
    <s v="50344627043906"/>
    <x v="2"/>
    <n v="503446270"/>
    <s v="Harris, Samuel"/>
    <x v="1"/>
    <d v="2020-03-16T00:00:00"/>
    <d v="1899-12-30T10:05:00"/>
    <m/>
    <m/>
    <s v="Inpatient"/>
    <x v="4"/>
    <x v="84"/>
    <x v="0"/>
    <n v="4"/>
    <n v="5"/>
    <n v="1"/>
    <n v="4.5284722222204437"/>
  </r>
  <r>
    <n v="912505028"/>
    <s v="91250502843909"/>
    <x v="2"/>
    <n v="912505028"/>
    <s v="McConnell, Carol"/>
    <x v="0"/>
    <d v="2020-03-19T00:00:00"/>
    <d v="1899-12-30T08:59:00"/>
    <d v="2020-03-20T00:00:00"/>
    <d v="1899-12-30T14:12:00"/>
    <s v="Inpatient"/>
    <x v="4"/>
    <x v="85"/>
    <x v="3"/>
    <n v="1"/>
    <n v="1"/>
    <n v="0"/>
    <n v="0.62569444444670808"/>
  </r>
  <r>
    <n v="808516019"/>
    <s v="80851601943909"/>
    <x v="2"/>
    <n v="808516019"/>
    <s v="Haddow, William"/>
    <x v="0"/>
    <d v="2020-03-19T00:00:00"/>
    <d v="1899-12-30T15:23:00"/>
    <d v="2020-03-20T00:00:00"/>
    <d v="1899-12-30T15:42:00"/>
    <s v="Inpatient"/>
    <x v="4"/>
    <x v="22"/>
    <x v="3"/>
    <n v="1"/>
    <n v="1"/>
    <n v="0"/>
    <n v="0.35902777777664596"/>
  </r>
  <r>
    <n v="2304435084"/>
    <s v="230443508443909"/>
    <x v="2"/>
    <n v="2304435084"/>
    <s v="Dowell, Jessie"/>
    <x v="0"/>
    <d v="2020-03-19T00:00:00"/>
    <d v="1899-12-30T15:24:00"/>
    <d v="2020-03-20T00:00:00"/>
    <d v="1899-12-30T13:58:00"/>
    <s v="Inpatient"/>
    <x v="4"/>
    <x v="86"/>
    <x v="3"/>
    <n v="1"/>
    <n v="1"/>
    <n v="0"/>
    <n v="0.35833333332993789"/>
  </r>
  <r>
    <n v="1908445017"/>
    <s v="190844501743909"/>
    <x v="2"/>
    <n v="1908445017"/>
    <s v="Herbert, Lachlan"/>
    <x v="1"/>
    <d v="2020-03-19T00:00:00"/>
    <d v="1899-12-30T17:15:00"/>
    <d v="2020-03-22T00:00:00"/>
    <d v="1899-12-30T16:48:00"/>
    <s v="Inpatient"/>
    <x v="4"/>
    <x v="87"/>
    <x v="3"/>
    <n v="1"/>
    <n v="2"/>
    <n v="1"/>
    <n v="0.70902777777519077"/>
  </r>
  <r>
    <n v="108603202"/>
    <s v="10860320243907"/>
    <x v="1"/>
    <n v="108603202"/>
    <s v="Jones, Kim"/>
    <x v="1"/>
    <d v="2020-03-17T00:00:00"/>
    <d v="1899-12-30T09:01:00"/>
    <d v="2020-03-21T00:00:00"/>
    <d v="1899-12-30T15:37:00"/>
    <s v="Inpatient"/>
    <x v="4"/>
    <x v="88"/>
    <x v="6"/>
    <n v="3"/>
    <n v="3"/>
    <n v="0"/>
    <n v="2.6243055555532919"/>
  </r>
  <r>
    <n v="1212525264"/>
    <s v="121252526443907"/>
    <x v="1"/>
    <n v="1212525264"/>
    <s v="Oattes, Lesley"/>
    <x v="1"/>
    <d v="2020-03-17T00:00:00"/>
    <d v="1899-12-30T17:48:00"/>
    <m/>
    <m/>
    <s v="Inpatient"/>
    <x v="4"/>
    <x v="89"/>
    <x v="1"/>
    <n v="3"/>
    <n v="3"/>
    <n v="0"/>
    <n v="2.2583333333313931"/>
  </r>
  <r>
    <n v="607615354"/>
    <s v="60761535443909"/>
    <x v="1"/>
    <n v="607615354"/>
    <s v="Tamburrini, Francis"/>
    <x v="1"/>
    <d v="2020-03-19T00:00:00"/>
    <d v="1899-12-30T08:36:00"/>
    <d v="2020-03-20T00:00:00"/>
    <d v="1899-12-30T18:25:00"/>
    <s v="Inpatient"/>
    <x v="4"/>
    <x v="90"/>
    <x v="1"/>
    <n v="1"/>
    <n v="1"/>
    <n v="0"/>
    <n v="0.64166666667006211"/>
  </r>
  <r>
    <n v="2608513352"/>
    <s v="260851335243909"/>
    <x v="1"/>
    <n v="2608513352"/>
    <s v="MacLeod, John"/>
    <x v="1"/>
    <d v="2020-03-19T00:00:00"/>
    <d v="1899-12-30T09:31:00"/>
    <d v="2020-03-21T00:00:00"/>
    <d v="1899-12-30T15:36:00"/>
    <s v="Inpatient"/>
    <x v="4"/>
    <x v="91"/>
    <x v="9"/>
    <n v="1"/>
    <n v="1"/>
    <n v="0"/>
    <n v="0.60347222222480923"/>
  </r>
  <r>
    <n v="1403463131"/>
    <s v="140346313143909"/>
    <x v="1"/>
    <n v="1403463131"/>
    <s v="Wallace, Ian"/>
    <x v="1"/>
    <d v="2020-03-19T00:00:00"/>
    <d v="1899-12-30T13:16:00"/>
    <d v="2020-03-20T00:00:00"/>
    <d v="1899-12-30T15:00:00"/>
    <s v="Inpatient"/>
    <x v="4"/>
    <x v="92"/>
    <x v="3"/>
    <n v="1"/>
    <n v="1"/>
    <n v="0"/>
    <n v="0.44722222222480923"/>
  </r>
  <r>
    <n v="1207551023"/>
    <s v="120755102343909"/>
    <x v="1"/>
    <n v="1207551023"/>
    <s v="Bage, Muriel"/>
    <x v="1"/>
    <d v="2020-03-19T00:00:00"/>
    <d v="1899-12-30T13:17:00"/>
    <d v="2020-03-22T00:00:00"/>
    <d v="1899-12-30T16:52:00"/>
    <s v="Inpatient"/>
    <x v="4"/>
    <x v="93"/>
    <x v="3"/>
    <n v="1"/>
    <n v="1"/>
    <n v="0"/>
    <n v="0.44652777777810115"/>
  </r>
  <r>
    <n v="808453068"/>
    <s v="80845306843909"/>
    <x v="1"/>
    <n v="808453068"/>
    <s v="Patrick, Jemima"/>
    <x v="1"/>
    <d v="2020-03-19T00:00:00"/>
    <d v="1899-12-30T14:23:00"/>
    <d v="2020-03-20T00:00:00"/>
    <d v="1899-12-30T14:10:00"/>
    <s v="Inpatient"/>
    <x v="4"/>
    <x v="94"/>
    <x v="3"/>
    <n v="1"/>
    <n v="1"/>
    <n v="0"/>
    <n v="0.40069444444088731"/>
  </r>
  <r>
    <n v="2703445199"/>
    <s v="270344519943909"/>
    <x v="1"/>
    <n v="2703445199"/>
    <s v="Lagan, Thomas"/>
    <x v="1"/>
    <d v="2020-03-19T00:00:00"/>
    <d v="1899-12-30T17:15:00"/>
    <d v="2020-03-20T00:00:00"/>
    <d v="1899-12-30T12:10:00"/>
    <s v="Inpatient"/>
    <x v="4"/>
    <x v="87"/>
    <x v="1"/>
    <n v="1"/>
    <n v="1"/>
    <n v="0"/>
    <n v="0.28125"/>
  </r>
  <r>
    <n v="1811383017"/>
    <s v="181138301743896"/>
    <x v="0"/>
    <n v="1811383017"/>
    <s v="Kane, James"/>
    <x v="0"/>
    <d v="2020-03-06T00:00:00"/>
    <d v="1899-12-30T10:55:00"/>
    <d v="2020-03-21T00:00:00"/>
    <d v="1899-12-30T13:58:00"/>
    <s v="Inpatient"/>
    <x v="4"/>
    <x v="95"/>
    <x v="0"/>
    <n v="5"/>
    <n v="5"/>
    <n v="0"/>
    <n v="13.545138888890506"/>
  </r>
  <r>
    <n v="1002575133"/>
    <s v="100257513343896"/>
    <x v="0"/>
    <n v="1002575133"/>
    <s v="Duffy, John"/>
    <x v="1"/>
    <d v="2020-03-06T00:00:00"/>
    <d v="1899-12-30T18:29:00"/>
    <m/>
    <m/>
    <s v="Inpatient"/>
    <x v="4"/>
    <x v="96"/>
    <x v="1"/>
    <n v="5"/>
    <n v="5"/>
    <n v="0"/>
    <n v="13.229861111110949"/>
  </r>
  <r>
    <n v="812372034"/>
    <s v="81237203443900"/>
    <x v="0"/>
    <n v="812372034"/>
    <s v="Hill, William"/>
    <x v="2"/>
    <d v="2020-03-10T00:00:00"/>
    <d v="1899-12-30T14:17:00"/>
    <m/>
    <m/>
    <s v="Inpatient"/>
    <x v="4"/>
    <x v="97"/>
    <x v="2"/>
    <n v="5"/>
    <n v="5"/>
    <n v="0"/>
    <n v="9.4048611111138598"/>
  </r>
  <r>
    <n v="801636396"/>
    <s v="80163639643901"/>
    <x v="0"/>
    <n v="801636396"/>
    <s v="Butler, Gordon"/>
    <x v="2"/>
    <d v="2020-03-11T00:00:00"/>
    <d v="1899-12-30T20:30:00"/>
    <m/>
    <m/>
    <s v="Inpatient"/>
    <x v="4"/>
    <x v="98"/>
    <x v="0"/>
    <n v="5"/>
    <n v="5"/>
    <n v="0"/>
    <n v="8.1458333333357587"/>
  </r>
  <r>
    <n v="2502465176"/>
    <s v="250246517643902"/>
    <x v="0"/>
    <n v="2502465176"/>
    <s v="Barrons, Robert"/>
    <x v="1"/>
    <d v="2020-03-12T00:00:00"/>
    <d v="1899-12-30T18:50:00"/>
    <m/>
    <m/>
    <s v="Inpatient"/>
    <x v="4"/>
    <x v="99"/>
    <x v="1"/>
    <n v="5"/>
    <n v="5"/>
    <n v="0"/>
    <n v="7.2152777777810115"/>
  </r>
  <r>
    <n v="1108593410"/>
    <s v="110859341043906"/>
    <x v="0"/>
    <n v="1108593410"/>
    <s v="Gray, Adam"/>
    <x v="1"/>
    <d v="2020-03-16T00:00:00"/>
    <d v="1899-12-30T18:06:00"/>
    <m/>
    <m/>
    <s v="Inpatient"/>
    <x v="4"/>
    <x v="100"/>
    <x v="6"/>
    <n v="4"/>
    <n v="4"/>
    <n v="0"/>
    <n v="3.2458333333343035"/>
  </r>
  <r>
    <n v="2202705279"/>
    <s v="220270527943907"/>
    <x v="0"/>
    <n v="2202705279"/>
    <s v="McLauchlan, Allan"/>
    <x v="1"/>
    <d v="2020-03-17T00:00:00"/>
    <d v="1899-12-30T04:12:00"/>
    <d v="2020-03-20T00:00:00"/>
    <d v="1899-12-30T14:29:00"/>
    <s v="Inpatient"/>
    <x v="4"/>
    <x v="101"/>
    <x v="1"/>
    <n v="3"/>
    <n v="4"/>
    <n v="1"/>
    <n v="3.242361111108039"/>
  </r>
  <r>
    <n v="1605622230"/>
    <s v="160562223043907"/>
    <x v="0"/>
    <n v="1605622230"/>
    <s v="Milne, Douglas"/>
    <x v="2"/>
    <d v="2020-03-17T00:00:00"/>
    <d v="1899-12-30T16:22:00"/>
    <d v="2020-03-20T00:00:00"/>
    <d v="1899-12-30T10:30:00"/>
    <s v="Inpatient"/>
    <x v="4"/>
    <x v="102"/>
    <x v="8"/>
    <n v="3"/>
    <n v="3"/>
    <n v="0"/>
    <n v="2.3180555555591127"/>
  </r>
  <r>
    <n v="2302596633"/>
    <s v="230259663343903"/>
    <x v="2"/>
    <n v="2302596633"/>
    <s v="McGrath, Gerald"/>
    <x v="0"/>
    <d v="2020-03-13T00:00:00"/>
    <d v="1899-12-30T13:05:00"/>
    <m/>
    <m/>
    <s v="Inpatient"/>
    <x v="5"/>
    <x v="103"/>
    <x v="4"/>
    <n v="6"/>
    <n v="6"/>
    <n v="0"/>
    <n v="7.4548611111094942"/>
  </r>
  <r>
    <n v="503446270"/>
    <s v="50344627043906"/>
    <x v="2"/>
    <n v="503446270"/>
    <s v="Harris, Samuel"/>
    <x v="1"/>
    <d v="2020-03-16T00:00:00"/>
    <d v="1899-12-30T10:05:00"/>
    <m/>
    <m/>
    <s v="Inpatient"/>
    <x v="5"/>
    <x v="104"/>
    <x v="0"/>
    <n v="5"/>
    <n v="6"/>
    <n v="1"/>
    <n v="5.5284722222204437"/>
  </r>
  <r>
    <n v="1908445017"/>
    <s v="190844501743909"/>
    <x v="2"/>
    <n v="1908445017"/>
    <s v="Herbert, Lachlan"/>
    <x v="1"/>
    <d v="2020-03-19T00:00:00"/>
    <d v="1899-12-30T17:15:00"/>
    <d v="2020-03-22T00:00:00"/>
    <d v="1899-12-30T16:48:00"/>
    <s v="Inpatient"/>
    <x v="5"/>
    <x v="105"/>
    <x v="3"/>
    <n v="2"/>
    <n v="3"/>
    <n v="1"/>
    <n v="1.7090277777751908"/>
  </r>
  <r>
    <n v="404485057"/>
    <s v="40448505743910"/>
    <x v="2"/>
    <n v="404485057"/>
    <s v="Morrison, John"/>
    <x v="0"/>
    <d v="2020-03-20T00:00:00"/>
    <d v="1899-12-30T09:03:00"/>
    <d v="2020-03-21T00:00:00"/>
    <d v="1899-12-30T11:31:00"/>
    <s v="Inpatient"/>
    <x v="5"/>
    <x v="106"/>
    <x v="3"/>
    <n v="1"/>
    <n v="1"/>
    <n v="0"/>
    <n v="0.62291666666715173"/>
  </r>
  <r>
    <n v="2208415086"/>
    <s v="220841508643910"/>
    <x v="2"/>
    <n v="2208415086"/>
    <s v="Lawrie, Isobel"/>
    <x v="0"/>
    <d v="2020-03-20T00:00:00"/>
    <d v="1899-12-30T13:58:00"/>
    <d v="2020-03-21T00:00:00"/>
    <d v="1899-12-30T11:31:00"/>
    <s v="Inpatient"/>
    <x v="5"/>
    <x v="107"/>
    <x v="3"/>
    <n v="1"/>
    <n v="1"/>
    <n v="0"/>
    <n v="0.4180555555576575"/>
  </r>
  <r>
    <n v="2202705279"/>
    <s v="220270527943910"/>
    <x v="2"/>
    <n v="2202705279"/>
    <s v="McLauchlan, Allan"/>
    <x v="1"/>
    <d v="2020-03-20T00:00:00"/>
    <d v="1899-12-30T14:29:00"/>
    <d v="2020-03-22T00:00:00"/>
    <d v="1899-12-30T16:05:00"/>
    <s v="Inpatient"/>
    <x v="5"/>
    <x v="108"/>
    <x v="1"/>
    <n v="1"/>
    <n v="5"/>
    <n v="4"/>
    <n v="0.81388888888614019"/>
  </r>
  <r>
    <n v="1003476635"/>
    <s v="100347663543910"/>
    <x v="2"/>
    <n v="1003476635"/>
    <s v="Watson, William"/>
    <x v="1"/>
    <d v="2020-03-20T00:00:00"/>
    <d v="1899-12-30T15:34:00"/>
    <m/>
    <m/>
    <s v="Inpatient"/>
    <x v="5"/>
    <x v="109"/>
    <x v="0"/>
    <n v="1"/>
    <n v="5"/>
    <n v="4"/>
    <n v="0.75138888889341615"/>
  </r>
  <r>
    <n v="1208856413"/>
    <s v="120885641343910"/>
    <x v="2"/>
    <n v="1208856413"/>
    <s v="Vallance, Kevin"/>
    <x v="1"/>
    <d v="2020-03-20T00:00:00"/>
    <d v="1899-12-30T16:46:00"/>
    <d v="2020-03-21T00:00:00"/>
    <d v="1899-12-30T11:31:00"/>
    <s v="Inpatient"/>
    <x v="5"/>
    <x v="110"/>
    <x v="3"/>
    <n v="1"/>
    <n v="1"/>
    <n v="0"/>
    <n v="0.30138888888905058"/>
  </r>
  <r>
    <n v="108603202"/>
    <s v="10860320243907"/>
    <x v="1"/>
    <n v="108603202"/>
    <s v="Jones, Kim"/>
    <x v="1"/>
    <d v="2020-03-17T00:00:00"/>
    <d v="1899-12-30T09:01:00"/>
    <d v="2020-03-21T00:00:00"/>
    <d v="1899-12-30T15:37:00"/>
    <s v="Inpatient"/>
    <x v="5"/>
    <x v="111"/>
    <x v="6"/>
    <n v="4"/>
    <n v="4"/>
    <n v="0"/>
    <n v="3.6243055555532919"/>
  </r>
  <r>
    <n v="1212525264"/>
    <s v="121252526443907"/>
    <x v="1"/>
    <n v="1212525264"/>
    <s v="Oattes, Lesley"/>
    <x v="1"/>
    <d v="2020-03-17T00:00:00"/>
    <d v="1899-12-30T17:48:00"/>
    <m/>
    <m/>
    <s v="Inpatient"/>
    <x v="5"/>
    <x v="112"/>
    <x v="1"/>
    <n v="4"/>
    <n v="4"/>
    <n v="0"/>
    <n v="3.2583333333313931"/>
  </r>
  <r>
    <n v="2608513352"/>
    <s v="260851335243909"/>
    <x v="1"/>
    <n v="2608513352"/>
    <s v="MacLeod, John"/>
    <x v="1"/>
    <d v="2020-03-19T00:00:00"/>
    <d v="1899-12-30T09:31:00"/>
    <d v="2020-03-21T00:00:00"/>
    <d v="1899-12-30T15:36:00"/>
    <s v="Inpatient"/>
    <x v="5"/>
    <x v="113"/>
    <x v="9"/>
    <n v="2"/>
    <n v="2"/>
    <n v="0"/>
    <n v="1.6034722222248092"/>
  </r>
  <r>
    <n v="1207551023"/>
    <s v="120755102343909"/>
    <x v="1"/>
    <n v="1207551023"/>
    <s v="Bage, Muriel"/>
    <x v="1"/>
    <d v="2020-03-19T00:00:00"/>
    <d v="1899-12-30T13:17:00"/>
    <d v="2020-03-22T00:00:00"/>
    <d v="1899-12-30T16:52:00"/>
    <s v="Inpatient"/>
    <x v="5"/>
    <x v="114"/>
    <x v="3"/>
    <n v="2"/>
    <n v="2"/>
    <n v="0"/>
    <n v="1.4465277777781012"/>
  </r>
  <r>
    <n v="2811506314"/>
    <s v="281150631443910"/>
    <x v="1"/>
    <n v="2811506314"/>
    <s v="Buchanan, Andrew"/>
    <x v="1"/>
    <d v="2020-03-20T00:00:00"/>
    <d v="1899-12-30T09:07:00"/>
    <m/>
    <m/>
    <s v="Inpatient"/>
    <x v="5"/>
    <x v="115"/>
    <x v="0"/>
    <n v="1"/>
    <n v="1"/>
    <n v="0"/>
    <n v="0.62013888888759539"/>
  </r>
  <r>
    <n v="2206663694"/>
    <s v="220666369443910"/>
    <x v="1"/>
    <n v="2206663694"/>
    <s v="McKenzie, Alister"/>
    <x v="1"/>
    <d v="2020-03-20T00:00:00"/>
    <d v="1899-12-30T09:08:00"/>
    <d v="2020-03-22T00:00:00"/>
    <d v="1899-12-30T14:44:00"/>
    <s v="Inpatient"/>
    <x v="5"/>
    <x v="116"/>
    <x v="3"/>
    <n v="1"/>
    <n v="1"/>
    <n v="0"/>
    <n v="0.61944444444088731"/>
  </r>
  <r>
    <n v="2211623697"/>
    <s v="221162369743910"/>
    <x v="1"/>
    <n v="2211623697"/>
    <s v="Grana, Raymond"/>
    <x v="1"/>
    <d v="2020-03-20T00:00:00"/>
    <d v="1899-12-30T18:30:00"/>
    <d v="2020-03-22T00:00:00"/>
    <d v="1899-12-30T14:49:00"/>
    <s v="Inpatient"/>
    <x v="5"/>
    <x v="117"/>
    <x v="3"/>
    <n v="1"/>
    <n v="1"/>
    <n v="0"/>
    <n v="0.22916666666424135"/>
  </r>
  <r>
    <n v="1811383017"/>
    <s v="181138301743896"/>
    <x v="0"/>
    <n v="1811383017"/>
    <s v="Kane, James"/>
    <x v="0"/>
    <d v="2020-03-06T00:00:00"/>
    <d v="1899-12-30T10:55:00"/>
    <d v="2020-03-21T00:00:00"/>
    <d v="1899-12-30T13:58:00"/>
    <s v="Inpatient"/>
    <x v="5"/>
    <x v="118"/>
    <x v="0"/>
    <n v="6"/>
    <n v="6"/>
    <n v="0"/>
    <n v="14.545138888890506"/>
  </r>
  <r>
    <n v="1002575133"/>
    <s v="100257513343896"/>
    <x v="0"/>
    <n v="1002575133"/>
    <s v="Duffy, John"/>
    <x v="1"/>
    <d v="2020-03-06T00:00:00"/>
    <d v="1899-12-30T18:29:00"/>
    <m/>
    <m/>
    <s v="Inpatient"/>
    <x v="5"/>
    <x v="119"/>
    <x v="1"/>
    <n v="6"/>
    <n v="6"/>
    <n v="0"/>
    <n v="14.229861111110949"/>
  </r>
  <r>
    <n v="812372034"/>
    <s v="81237203443900"/>
    <x v="0"/>
    <n v="812372034"/>
    <s v="Hill, William"/>
    <x v="2"/>
    <d v="2020-03-10T00:00:00"/>
    <d v="1899-12-30T14:17:00"/>
    <m/>
    <m/>
    <s v="Inpatient"/>
    <x v="5"/>
    <x v="120"/>
    <x v="2"/>
    <n v="6"/>
    <n v="6"/>
    <n v="0"/>
    <n v="10.40486111111386"/>
  </r>
  <r>
    <n v="801636396"/>
    <s v="80163639643901"/>
    <x v="0"/>
    <n v="801636396"/>
    <s v="Butler, Gordon"/>
    <x v="2"/>
    <d v="2020-03-11T00:00:00"/>
    <d v="1899-12-30T20:30:00"/>
    <m/>
    <m/>
    <s v="Inpatient"/>
    <x v="5"/>
    <x v="121"/>
    <x v="0"/>
    <n v="6"/>
    <n v="6"/>
    <n v="0"/>
    <n v="9.1458333333357587"/>
  </r>
  <r>
    <n v="2502465176"/>
    <s v="250246517643902"/>
    <x v="0"/>
    <n v="2502465176"/>
    <s v="Barrons, Robert"/>
    <x v="1"/>
    <d v="2020-03-12T00:00:00"/>
    <d v="1899-12-30T18:50:00"/>
    <m/>
    <m/>
    <s v="Inpatient"/>
    <x v="5"/>
    <x v="122"/>
    <x v="1"/>
    <n v="6"/>
    <n v="6"/>
    <n v="0"/>
    <n v="8.2152777777810115"/>
  </r>
  <r>
    <n v="1108593410"/>
    <s v="110859341043906"/>
    <x v="0"/>
    <n v="1108593410"/>
    <s v="Gray, Adam"/>
    <x v="1"/>
    <d v="2020-03-16T00:00:00"/>
    <d v="1899-12-30T18:06:00"/>
    <m/>
    <m/>
    <s v="Inpatient"/>
    <x v="5"/>
    <x v="123"/>
    <x v="6"/>
    <n v="5"/>
    <n v="5"/>
    <n v="0"/>
    <n v="4.2458333333343035"/>
  </r>
  <r>
    <n v="2703445199"/>
    <s v="270344519943910"/>
    <x v="0"/>
    <n v="2703445199"/>
    <s v="Lagan, Thomas"/>
    <x v="1"/>
    <d v="2020-03-20T00:00:00"/>
    <d v="1899-12-30T12:10:00"/>
    <m/>
    <m/>
    <s v="Inpatient"/>
    <x v="5"/>
    <x v="57"/>
    <x v="1"/>
    <n v="1"/>
    <n v="2"/>
    <n v="1"/>
    <n v="0.77430555555474712"/>
  </r>
  <r>
    <n v="607615354"/>
    <s v="60761535443910"/>
    <x v="0"/>
    <n v="607615354"/>
    <s v="Tamburrini, Francis"/>
    <x v="1"/>
    <d v="2020-03-20T00:00:00"/>
    <d v="1899-12-30T18:25:00"/>
    <m/>
    <m/>
    <s v="Inpatient"/>
    <x v="5"/>
    <x v="124"/>
    <x v="1"/>
    <n v="1"/>
    <n v="2"/>
    <n v="1"/>
    <n v="0.87430555556056788"/>
  </r>
  <r>
    <n v="2302596633"/>
    <s v="230259663343903"/>
    <x v="2"/>
    <n v="2302596633"/>
    <s v="McGrath, Gerald"/>
    <x v="0"/>
    <d v="2020-03-13T00:00:00"/>
    <d v="1899-12-30T13:05:00"/>
    <m/>
    <m/>
    <s v="Inpatient"/>
    <x v="6"/>
    <x v="125"/>
    <x v="4"/>
    <n v="7"/>
    <n v="7"/>
    <n v="0"/>
    <n v="8.4548611111094942"/>
  </r>
  <r>
    <n v="503446270"/>
    <s v="50344627043906"/>
    <x v="2"/>
    <n v="503446270"/>
    <s v="Harris, Samuel"/>
    <x v="1"/>
    <d v="2020-03-16T00:00:00"/>
    <d v="1899-12-30T10:05:00"/>
    <m/>
    <m/>
    <s v="Inpatient"/>
    <x v="6"/>
    <x v="126"/>
    <x v="0"/>
    <n v="6"/>
    <n v="7"/>
    <n v="1"/>
    <n v="6.5284722222204437"/>
  </r>
  <r>
    <n v="1908445017"/>
    <s v="190844501743909"/>
    <x v="2"/>
    <n v="1908445017"/>
    <s v="Herbert, Lachlan"/>
    <x v="1"/>
    <d v="2020-03-19T00:00:00"/>
    <d v="1899-12-30T17:15:00"/>
    <d v="2020-03-22T00:00:00"/>
    <d v="1899-12-30T16:48:00"/>
    <s v="Inpatient"/>
    <x v="6"/>
    <x v="127"/>
    <x v="3"/>
    <n v="3"/>
    <n v="4"/>
    <n v="1"/>
    <n v="2.7090277777751908"/>
  </r>
  <r>
    <n v="2202705279"/>
    <s v="220270527943910"/>
    <x v="2"/>
    <n v="2202705279"/>
    <s v="McLauchlan, Allan"/>
    <x v="1"/>
    <d v="2020-03-20T00:00:00"/>
    <d v="1899-12-30T14:29:00"/>
    <d v="2020-03-22T00:00:00"/>
    <d v="1899-12-30T16:05:00"/>
    <s v="Inpatient"/>
    <x v="6"/>
    <x v="128"/>
    <x v="1"/>
    <n v="2"/>
    <n v="6"/>
    <n v="4"/>
    <n v="1.8138888888861402"/>
  </r>
  <r>
    <n v="1003476635"/>
    <s v="100347663543910"/>
    <x v="2"/>
    <n v="1003476635"/>
    <s v="Watson, William"/>
    <x v="1"/>
    <d v="2020-03-20T00:00:00"/>
    <d v="1899-12-30T15:34:00"/>
    <m/>
    <m/>
    <s v="Inpatient"/>
    <x v="6"/>
    <x v="129"/>
    <x v="0"/>
    <n v="2"/>
    <n v="6"/>
    <n v="4"/>
    <n v="1.7513888888934162"/>
  </r>
  <r>
    <n v="1403463131"/>
    <s v="140346313143911"/>
    <x v="2"/>
    <n v="1403463131"/>
    <s v="Wallace, Ian"/>
    <x v="1"/>
    <d v="2020-03-21T00:00:00"/>
    <d v="1899-12-30T15:06:00"/>
    <d v="2020-03-22T00:00:00"/>
    <d v="1899-12-30T16:06:00"/>
    <s v="Inpatient"/>
    <x v="6"/>
    <x v="130"/>
    <x v="3"/>
    <n v="1"/>
    <n v="2"/>
    <n v="1"/>
    <n v="0.81805555555911269"/>
  </r>
  <r>
    <n v="2608513352"/>
    <s v="260851335243911"/>
    <x v="2"/>
    <n v="2608513352"/>
    <s v="MacLeod, John"/>
    <x v="1"/>
    <d v="2020-03-21T00:00:00"/>
    <d v="1899-12-30T15:36:00"/>
    <m/>
    <m/>
    <s v="Inpatient"/>
    <x v="6"/>
    <x v="131"/>
    <x v="9"/>
    <n v="1"/>
    <n v="3"/>
    <n v="2"/>
    <n v="0.95347222222335404"/>
  </r>
  <r>
    <n v="108603202"/>
    <s v="10860320243911"/>
    <x v="2"/>
    <n v="108603202"/>
    <s v="Jones, Kim"/>
    <x v="1"/>
    <d v="2020-03-21T00:00:00"/>
    <d v="1899-12-30T15:37:00"/>
    <m/>
    <m/>
    <s v="Inpatient"/>
    <x v="6"/>
    <x v="132"/>
    <x v="6"/>
    <n v="1"/>
    <n v="5"/>
    <n v="4"/>
    <n v="0.97361111111240461"/>
  </r>
  <r>
    <n v="1212525264"/>
    <s v="121252526443907"/>
    <x v="1"/>
    <n v="1212525264"/>
    <s v="Oattes, Lesley"/>
    <x v="1"/>
    <d v="2020-03-17T00:00:00"/>
    <d v="1899-12-30T17:48:00"/>
    <m/>
    <m/>
    <s v="Inpatient"/>
    <x v="6"/>
    <x v="133"/>
    <x v="1"/>
    <n v="5"/>
    <n v="5"/>
    <n v="0"/>
    <n v="4.2583333333313931"/>
  </r>
  <r>
    <n v="1207551023"/>
    <s v="120755102343909"/>
    <x v="1"/>
    <n v="1207551023"/>
    <s v="Bage, Muriel"/>
    <x v="1"/>
    <d v="2020-03-19T00:00:00"/>
    <d v="1899-12-30T13:17:00"/>
    <d v="2020-03-22T00:00:00"/>
    <d v="1899-12-30T16:52:00"/>
    <s v="Inpatient"/>
    <x v="6"/>
    <x v="134"/>
    <x v="3"/>
    <n v="3"/>
    <n v="3"/>
    <n v="0"/>
    <n v="2.4465277777781012"/>
  </r>
  <r>
    <n v="2811506314"/>
    <s v="281150631443910"/>
    <x v="1"/>
    <n v="2811506314"/>
    <s v="Buchanan, Andrew"/>
    <x v="1"/>
    <d v="2020-03-20T00:00:00"/>
    <d v="1899-12-30T09:07:00"/>
    <m/>
    <m/>
    <s v="Inpatient"/>
    <x v="6"/>
    <x v="135"/>
    <x v="0"/>
    <n v="2"/>
    <n v="2"/>
    <n v="0"/>
    <n v="1.6201388888875954"/>
  </r>
  <r>
    <n v="2206663694"/>
    <s v="220666369443910"/>
    <x v="1"/>
    <n v="2206663694"/>
    <s v="McKenzie, Alister"/>
    <x v="1"/>
    <d v="2020-03-20T00:00:00"/>
    <d v="1899-12-30T09:08:00"/>
    <d v="2020-03-22T00:00:00"/>
    <d v="1899-12-30T14:44:00"/>
    <s v="Inpatient"/>
    <x v="6"/>
    <x v="136"/>
    <x v="3"/>
    <n v="2"/>
    <n v="2"/>
    <n v="0"/>
    <n v="1.6194444444408873"/>
  </r>
  <r>
    <n v="2211623697"/>
    <s v="221162369743910"/>
    <x v="1"/>
    <n v="2211623697"/>
    <s v="Grana, Raymond"/>
    <x v="1"/>
    <d v="2020-03-20T00:00:00"/>
    <d v="1899-12-30T18:30:00"/>
    <d v="2020-03-22T00:00:00"/>
    <d v="1899-12-30T14:49:00"/>
    <s v="Inpatient"/>
    <x v="6"/>
    <x v="137"/>
    <x v="3"/>
    <n v="2"/>
    <n v="2"/>
    <n v="0"/>
    <n v="1.2291666666642413"/>
  </r>
  <r>
    <n v="2904353062"/>
    <s v="290435306243911"/>
    <x v="1"/>
    <n v="2904353062"/>
    <s v="Duddy, Mary"/>
    <x v="1"/>
    <d v="2020-03-21T00:00:00"/>
    <d v="1899-12-30T23:45:00"/>
    <d v="2020-03-22T00:00:00"/>
    <d v="1899-12-30T15:59:00"/>
    <s v="Inpatient"/>
    <x v="6"/>
    <x v="138"/>
    <x v="0"/>
    <n v="1"/>
    <n v="2"/>
    <n v="1"/>
    <n v="12.513194444443798"/>
  </r>
  <r>
    <n v="1002575133"/>
    <s v="100257513343896"/>
    <x v="0"/>
    <n v="1002575133"/>
    <s v="Duffy, John"/>
    <x v="1"/>
    <d v="2020-03-06T00:00:00"/>
    <d v="1899-12-30T18:29:00"/>
    <m/>
    <m/>
    <s v="Inpatient"/>
    <x v="6"/>
    <x v="139"/>
    <x v="1"/>
    <n v="7"/>
    <n v="7"/>
    <n v="0"/>
    <n v="15.229861111110949"/>
  </r>
  <r>
    <n v="812372034"/>
    <s v="81237203443900"/>
    <x v="0"/>
    <n v="812372034"/>
    <s v="Hill, William"/>
    <x v="2"/>
    <d v="2020-03-10T00:00:00"/>
    <d v="1899-12-30T14:17:00"/>
    <m/>
    <m/>
    <s v="Inpatient"/>
    <x v="6"/>
    <x v="140"/>
    <x v="2"/>
    <n v="7"/>
    <n v="7"/>
    <n v="0"/>
    <n v="11.40486111111386"/>
  </r>
  <r>
    <n v="801636396"/>
    <s v="80163639643901"/>
    <x v="0"/>
    <n v="801636396"/>
    <s v="Butler, Gordon"/>
    <x v="2"/>
    <d v="2020-03-11T00:00:00"/>
    <d v="1899-12-30T20:30:00"/>
    <m/>
    <m/>
    <s v="Inpatient"/>
    <x v="6"/>
    <x v="141"/>
    <x v="0"/>
    <n v="7"/>
    <n v="7"/>
    <n v="0"/>
    <n v="10.145833333335759"/>
  </r>
  <r>
    <n v="2502465176"/>
    <s v="250246517643902"/>
    <x v="0"/>
    <n v="2502465176"/>
    <s v="Barrons, Robert"/>
    <x v="1"/>
    <d v="2020-03-12T00:00:00"/>
    <d v="1899-12-30T18:50:00"/>
    <m/>
    <m/>
    <s v="Inpatient"/>
    <x v="6"/>
    <x v="142"/>
    <x v="1"/>
    <n v="7"/>
    <n v="7"/>
    <n v="0"/>
    <n v="9.2152777777810115"/>
  </r>
  <r>
    <n v="1108593410"/>
    <s v="110859341043906"/>
    <x v="0"/>
    <n v="1108593410"/>
    <s v="Gray, Adam"/>
    <x v="1"/>
    <d v="2020-03-16T00:00:00"/>
    <d v="1899-12-30T18:06:00"/>
    <m/>
    <m/>
    <s v="Inpatient"/>
    <x v="6"/>
    <x v="143"/>
    <x v="6"/>
    <n v="6"/>
    <n v="6"/>
    <n v="0"/>
    <n v="5.2458333333343035"/>
  </r>
  <r>
    <n v="2703445199"/>
    <s v="270344519943910"/>
    <x v="0"/>
    <n v="2703445199"/>
    <s v="Lagan, Thomas"/>
    <x v="1"/>
    <d v="2020-03-20T00:00:00"/>
    <d v="1899-12-30T12:10:00"/>
    <m/>
    <m/>
    <s v="Inpatient"/>
    <x v="6"/>
    <x v="78"/>
    <x v="1"/>
    <n v="2"/>
    <n v="3"/>
    <n v="1"/>
    <n v="1.7743055555547471"/>
  </r>
  <r>
    <n v="607615354"/>
    <s v="60761535443910"/>
    <x v="0"/>
    <n v="607615354"/>
    <s v="Tamburrini, Francis"/>
    <x v="1"/>
    <d v="2020-03-20T00:00:00"/>
    <d v="1899-12-30T18:25:00"/>
    <m/>
    <m/>
    <s v="Inpatient"/>
    <x v="6"/>
    <x v="144"/>
    <x v="1"/>
    <n v="2"/>
    <n v="3"/>
    <n v="1"/>
    <n v="1.8743055555605679"/>
  </r>
  <r>
    <n v="2302596633"/>
    <s v="230259663343903"/>
    <x v="2"/>
    <n v="2302596633"/>
    <s v="McGrath, Gerald"/>
    <x v="0"/>
    <d v="2020-03-13T00:00:00"/>
    <d v="1899-12-30T13:05:00"/>
    <m/>
    <m/>
    <s v="Inpatient"/>
    <x v="7"/>
    <x v="145"/>
    <x v="4"/>
    <n v="8"/>
    <n v="8"/>
    <n v="0"/>
    <n v="9.4548611111094942"/>
  </r>
  <r>
    <n v="503446270"/>
    <s v="50344627043906"/>
    <x v="2"/>
    <n v="503446270"/>
    <s v="Harris, Samuel"/>
    <x v="1"/>
    <d v="2020-03-16T00:00:00"/>
    <d v="1899-12-30T10:05:00"/>
    <m/>
    <m/>
    <s v="Inpatient"/>
    <x v="7"/>
    <x v="146"/>
    <x v="0"/>
    <n v="7"/>
    <n v="8"/>
    <n v="1"/>
    <n v="7.5284722222204437"/>
  </r>
  <r>
    <n v="1003476635"/>
    <s v="100347663543910"/>
    <x v="2"/>
    <n v="1003476635"/>
    <s v="Watson, William"/>
    <x v="1"/>
    <d v="2020-03-20T00:00:00"/>
    <d v="1899-12-30T15:34:00"/>
    <m/>
    <m/>
    <s v="Inpatient"/>
    <x v="7"/>
    <x v="147"/>
    <x v="0"/>
    <n v="3"/>
    <n v="7"/>
    <n v="4"/>
    <n v="2.7513888888934162"/>
  </r>
  <r>
    <n v="2608513352"/>
    <s v="260851335243911"/>
    <x v="2"/>
    <n v="2608513352"/>
    <s v="MacLeod, John"/>
    <x v="1"/>
    <d v="2020-03-21T00:00:00"/>
    <d v="1899-12-30T15:36:00"/>
    <m/>
    <m/>
    <s v="Inpatient"/>
    <x v="7"/>
    <x v="148"/>
    <x v="9"/>
    <n v="2"/>
    <n v="4"/>
    <n v="2"/>
    <n v="1.953472222223354"/>
  </r>
  <r>
    <n v="108603202"/>
    <s v="10860320243911"/>
    <x v="2"/>
    <n v="108603202"/>
    <s v="Jones, Kim"/>
    <x v="1"/>
    <d v="2020-03-21T00:00:00"/>
    <d v="1899-12-30T15:37:00"/>
    <m/>
    <m/>
    <s v="Inpatient"/>
    <x v="7"/>
    <x v="149"/>
    <x v="6"/>
    <n v="2"/>
    <n v="6"/>
    <n v="4"/>
    <n v="1.9736111111124046"/>
  </r>
  <r>
    <n v="1212525264"/>
    <s v="121252526443907"/>
    <x v="1"/>
    <n v="1212525264"/>
    <s v="Oattes, Lesley"/>
    <x v="1"/>
    <d v="2020-03-17T00:00:00"/>
    <d v="1899-12-30T17:48:00"/>
    <m/>
    <m/>
    <s v="Inpatient"/>
    <x v="7"/>
    <x v="150"/>
    <x v="1"/>
    <n v="6"/>
    <n v="6"/>
    <n v="0"/>
    <n v="5.2583333333313931"/>
  </r>
  <r>
    <n v="2811506314"/>
    <s v="281150631443910"/>
    <x v="1"/>
    <n v="2811506314"/>
    <s v="Buchanan, Andrew"/>
    <x v="1"/>
    <d v="2020-03-20T00:00:00"/>
    <d v="1899-12-30T09:07:00"/>
    <m/>
    <m/>
    <s v="Inpatient"/>
    <x v="7"/>
    <x v="151"/>
    <x v="0"/>
    <n v="3"/>
    <n v="3"/>
    <n v="0"/>
    <n v="2.6201388888875954"/>
  </r>
  <r>
    <n v="2904353062"/>
    <s v="290435306243912"/>
    <x v="1"/>
    <n v="2904353062"/>
    <s v="Duddy, Mary"/>
    <x v="1"/>
    <d v="2020-03-22T00:00:00"/>
    <d v="1899-12-30T16:05:00"/>
    <m/>
    <m/>
    <s v="Inpatient"/>
    <x v="7"/>
    <x v="152"/>
    <x v="0"/>
    <n v="1"/>
    <n v="3"/>
    <n v="2"/>
    <n v="12.832638888889051"/>
  </r>
  <r>
    <n v="1002575133"/>
    <s v="100257513343896"/>
    <x v="0"/>
    <n v="1002575133"/>
    <s v="Duffy, John"/>
    <x v="1"/>
    <d v="2020-03-06T00:00:00"/>
    <d v="1899-12-30T18:29:00"/>
    <m/>
    <m/>
    <s v="Inpatient"/>
    <x v="7"/>
    <x v="153"/>
    <x v="1"/>
    <n v="8"/>
    <n v="8"/>
    <n v="0"/>
    <n v="16.229861111110949"/>
  </r>
  <r>
    <n v="812372034"/>
    <s v="81237203443900"/>
    <x v="0"/>
    <n v="812372034"/>
    <s v="Hill, William"/>
    <x v="2"/>
    <d v="2020-03-10T00:00:00"/>
    <d v="1899-12-30T14:17:00"/>
    <m/>
    <m/>
    <s v="Inpatient"/>
    <x v="7"/>
    <x v="154"/>
    <x v="2"/>
    <n v="8"/>
    <n v="8"/>
    <n v="0"/>
    <n v="12.40486111111386"/>
  </r>
  <r>
    <n v="801636396"/>
    <s v="80163639643901"/>
    <x v="0"/>
    <n v="801636396"/>
    <s v="Butler, Gordon"/>
    <x v="2"/>
    <d v="2020-03-11T00:00:00"/>
    <d v="1899-12-30T20:30:00"/>
    <m/>
    <m/>
    <s v="Inpatient"/>
    <x v="7"/>
    <x v="155"/>
    <x v="0"/>
    <n v="8"/>
    <n v="8"/>
    <n v="0"/>
    <n v="11.145833333335759"/>
  </r>
  <r>
    <n v="2502465176"/>
    <s v="250246517643902"/>
    <x v="0"/>
    <n v="2502465176"/>
    <s v="Barrons, Robert"/>
    <x v="1"/>
    <d v="2020-03-12T00:00:00"/>
    <d v="1899-12-30T18:50:00"/>
    <m/>
    <m/>
    <s v="Inpatient"/>
    <x v="7"/>
    <x v="156"/>
    <x v="1"/>
    <n v="8"/>
    <n v="8"/>
    <n v="0"/>
    <n v="10.215277777781012"/>
  </r>
  <r>
    <n v="1108593410"/>
    <s v="110859341043906"/>
    <x v="0"/>
    <n v="1108593410"/>
    <s v="Gray, Adam"/>
    <x v="1"/>
    <d v="2020-03-16T00:00:00"/>
    <d v="1899-12-30T18:06:00"/>
    <m/>
    <m/>
    <s v="Inpatient"/>
    <x v="7"/>
    <x v="157"/>
    <x v="6"/>
    <n v="7"/>
    <n v="7"/>
    <n v="0"/>
    <n v="6.2458333333343035"/>
  </r>
  <r>
    <n v="2703445199"/>
    <s v="270344519943910"/>
    <x v="0"/>
    <n v="2703445199"/>
    <s v="Lagan, Thomas"/>
    <x v="1"/>
    <d v="2020-03-20T00:00:00"/>
    <d v="1899-12-30T12:10:00"/>
    <m/>
    <m/>
    <s v="Inpatient"/>
    <x v="7"/>
    <x v="158"/>
    <x v="1"/>
    <n v="3"/>
    <n v="4"/>
    <n v="1"/>
    <n v="2.7743055555547471"/>
  </r>
  <r>
    <n v="607615354"/>
    <s v="60761535443910"/>
    <x v="0"/>
    <n v="607615354"/>
    <s v="Tamburrini, Francis"/>
    <x v="1"/>
    <d v="2020-03-20T00:00:00"/>
    <d v="1899-12-30T18:25:00"/>
    <m/>
    <m/>
    <s v="Inpatient"/>
    <x v="7"/>
    <x v="159"/>
    <x v="1"/>
    <n v="3"/>
    <n v="4"/>
    <n v="1"/>
    <n v="2.8743055555605679"/>
  </r>
  <r>
    <n v="1605622230"/>
    <s v="160562223043912"/>
    <x v="0"/>
    <n v="1605622230"/>
    <s v="Milne, Douglas"/>
    <x v="2"/>
    <d v="2020-03-22T00:00:00"/>
    <d v="1899-12-30T06:00:00"/>
    <m/>
    <m/>
    <s v="Inpatient"/>
    <x v="7"/>
    <x v="160"/>
    <x v="8"/>
    <n v="1"/>
    <n v="4"/>
    <n v="3"/>
    <n v="1.0680555555591127"/>
  </r>
  <r>
    <n v="503446270"/>
    <s v="50344627043906"/>
    <x v="2"/>
    <n v="503446270"/>
    <s v="Harris, Samuel"/>
    <x v="1"/>
    <d v="2020-03-16T00:00:00"/>
    <d v="1899-12-30T10:05:00"/>
    <m/>
    <m/>
    <s v="Inpatient"/>
    <x v="8"/>
    <x v="161"/>
    <x v="0"/>
    <n v="8"/>
    <n v="9"/>
    <n v="1"/>
    <n v="8.5284722222204437"/>
  </r>
  <r>
    <n v="1003476635"/>
    <s v="100347663543910"/>
    <x v="2"/>
    <n v="1003476635"/>
    <s v="Watson, William"/>
    <x v="1"/>
    <d v="2020-03-20T00:00:00"/>
    <d v="1899-12-30T15:34:00"/>
    <m/>
    <m/>
    <s v="Inpatient"/>
    <x v="8"/>
    <x v="162"/>
    <x v="0"/>
    <n v="4"/>
    <n v="8"/>
    <n v="4"/>
    <n v="3.7513888888934162"/>
  </r>
  <r>
    <n v="2812690399"/>
    <s v="281269039943913"/>
    <x v="2"/>
    <n v="2812690399"/>
    <s v="Meikle, Craig"/>
    <x v="0"/>
    <d v="2020-03-23T00:00:00"/>
    <d v="1899-12-30T09:22:00"/>
    <m/>
    <m/>
    <s v="Inpatient"/>
    <x v="8"/>
    <x v="163"/>
    <x v="5"/>
    <n v="1"/>
    <n v="1"/>
    <n v="0"/>
    <n v="0.60972222222335404"/>
  </r>
  <r>
    <n v="1002410460"/>
    <s v="100241046043913"/>
    <x v="2"/>
    <n v="1002410460"/>
    <s v="McPherson, Agnes"/>
    <x v="0"/>
    <d v="2020-03-23T00:00:00"/>
    <d v="1899-12-30T09:23:00"/>
    <m/>
    <m/>
    <s v="Inpatient"/>
    <x v="8"/>
    <x v="164"/>
    <x v="5"/>
    <n v="1"/>
    <n v="1"/>
    <n v="0"/>
    <n v="0.60902777777664596"/>
  </r>
  <r>
    <n v="2811506314"/>
    <s v="281150631443913"/>
    <x v="2"/>
    <n v="2811506314"/>
    <s v="Buchanan, Andrew"/>
    <x v="1"/>
    <d v="2020-03-23T00:00:00"/>
    <d v="1899-12-30T12:10:00"/>
    <m/>
    <m/>
    <s v="Inpatient"/>
    <x v="8"/>
    <x v="57"/>
    <x v="0"/>
    <n v="1"/>
    <n v="4"/>
    <n v="3"/>
    <n v="1.1131944444423425"/>
  </r>
  <r>
    <n v="2007476657"/>
    <s v="200747665743913"/>
    <x v="2"/>
    <n v="2007476657"/>
    <s v="McAllister, Alexander"/>
    <x v="0"/>
    <d v="2020-03-23T00:00:00"/>
    <d v="1899-12-30T15:17:00"/>
    <m/>
    <m/>
    <s v="Inpatient"/>
    <x v="8"/>
    <x v="67"/>
    <x v="0"/>
    <n v="1"/>
    <n v="1"/>
    <n v="0"/>
    <n v="0.3631944444423425"/>
  </r>
  <r>
    <n v="1212525264"/>
    <s v="121252526443913"/>
    <x v="2"/>
    <n v="1212525264"/>
    <s v="Oattes, Lesley"/>
    <x v="1"/>
    <d v="2020-03-23T00:00:00"/>
    <d v="1899-12-30T18:29:00"/>
    <m/>
    <m/>
    <s v="Inpatient"/>
    <x v="8"/>
    <x v="165"/>
    <x v="1"/>
    <n v="1"/>
    <n v="7"/>
    <n v="6"/>
    <n v="0.4881944444423425"/>
  </r>
  <r>
    <n v="2904353062"/>
    <s v="290435306243912"/>
    <x v="1"/>
    <n v="2904353062"/>
    <s v="Duddy, Mary"/>
    <x v="1"/>
    <d v="2020-03-22T00:00:00"/>
    <d v="1899-12-30T16:05:00"/>
    <m/>
    <m/>
    <s v="Inpatient"/>
    <x v="8"/>
    <x v="166"/>
    <x v="0"/>
    <n v="2"/>
    <n v="4"/>
    <n v="2"/>
    <n v="13.832638888889051"/>
  </r>
  <r>
    <n v="1303523396"/>
    <s v="130352339643913"/>
    <x v="1"/>
    <n v="1303523396"/>
    <s v="Fenner, Roderick W"/>
    <x v="1"/>
    <d v="2020-03-23T00:00:00"/>
    <d v="1899-12-30T08:58:00"/>
    <m/>
    <m/>
    <s v="Inpatient"/>
    <x v="8"/>
    <x v="167"/>
    <x v="0"/>
    <n v="1"/>
    <n v="1"/>
    <n v="0"/>
    <n v="0.62638888888614019"/>
  </r>
  <r>
    <n v="3009425090"/>
    <s v="300942509043913"/>
    <x v="1"/>
    <n v="3009425090"/>
    <s v="Russell, Robert"/>
    <x v="1"/>
    <d v="2020-03-23T00:00:00"/>
    <d v="1899-12-30T08:59:00"/>
    <m/>
    <m/>
    <s v="Inpatient"/>
    <x v="8"/>
    <x v="85"/>
    <x v="1"/>
    <n v="1"/>
    <n v="1"/>
    <n v="0"/>
    <n v="0.62569444444670808"/>
  </r>
  <r>
    <n v="2302453158"/>
    <s v="230245315843913"/>
    <x v="1"/>
    <n v="2302453158"/>
    <s v="Easton, Gerald"/>
    <x v="1"/>
    <d v="2020-03-23T00:00:00"/>
    <d v="1899-12-30T09:14:00"/>
    <m/>
    <m/>
    <s v="Inpatient"/>
    <x v="8"/>
    <x v="168"/>
    <x v="6"/>
    <n v="1"/>
    <n v="1"/>
    <n v="0"/>
    <n v="0.61527777777519077"/>
  </r>
  <r>
    <n v="1002575133"/>
    <s v="100257513343896"/>
    <x v="0"/>
    <n v="1002575133"/>
    <s v="Duffy, John"/>
    <x v="1"/>
    <d v="2020-03-06T00:00:00"/>
    <d v="1899-12-30T18:29:00"/>
    <m/>
    <m/>
    <s v="Inpatient"/>
    <x v="8"/>
    <x v="169"/>
    <x v="1"/>
    <n v="9"/>
    <n v="9"/>
    <n v="0"/>
    <n v="17.229861111110949"/>
  </r>
  <r>
    <n v="812372034"/>
    <s v="81237203443900"/>
    <x v="0"/>
    <n v="812372034"/>
    <s v="Hill, William"/>
    <x v="2"/>
    <d v="2020-03-10T00:00:00"/>
    <d v="1899-12-30T14:17:00"/>
    <m/>
    <m/>
    <s v="Inpatient"/>
    <x v="8"/>
    <x v="170"/>
    <x v="2"/>
    <n v="9"/>
    <n v="9"/>
    <n v="0"/>
    <n v="13.40486111111386"/>
  </r>
  <r>
    <n v="801636396"/>
    <s v="80163639643901"/>
    <x v="0"/>
    <n v="801636396"/>
    <s v="Butler, Gordon"/>
    <x v="2"/>
    <d v="2020-03-11T00:00:00"/>
    <d v="1899-12-30T20:30:00"/>
    <m/>
    <m/>
    <s v="Inpatient"/>
    <x v="8"/>
    <x v="171"/>
    <x v="0"/>
    <n v="9"/>
    <n v="9"/>
    <n v="0"/>
    <n v="12.145833333335759"/>
  </r>
  <r>
    <n v="2502465176"/>
    <s v="250246517643902"/>
    <x v="0"/>
    <n v="2502465176"/>
    <s v="Barrons, Robert"/>
    <x v="1"/>
    <d v="2020-03-12T00:00:00"/>
    <d v="1899-12-30T18:50:00"/>
    <m/>
    <m/>
    <s v="Inpatient"/>
    <x v="8"/>
    <x v="172"/>
    <x v="1"/>
    <n v="9"/>
    <n v="9"/>
    <n v="0"/>
    <n v="11.215277777781012"/>
  </r>
  <r>
    <n v="1108593410"/>
    <s v="110859341043906"/>
    <x v="0"/>
    <n v="1108593410"/>
    <s v="Gray, Adam"/>
    <x v="1"/>
    <d v="2020-03-16T00:00:00"/>
    <d v="1899-12-30T18:06:00"/>
    <m/>
    <m/>
    <s v="Inpatient"/>
    <x v="8"/>
    <x v="173"/>
    <x v="6"/>
    <n v="8"/>
    <n v="8"/>
    <n v="0"/>
    <n v="7.2458333333343035"/>
  </r>
  <r>
    <n v="2703445199"/>
    <s v="270344519943910"/>
    <x v="0"/>
    <n v="2703445199"/>
    <s v="Lagan, Thomas"/>
    <x v="1"/>
    <d v="2020-03-20T00:00:00"/>
    <d v="1899-12-30T12:10:00"/>
    <m/>
    <m/>
    <s v="Inpatient"/>
    <x v="8"/>
    <x v="174"/>
    <x v="1"/>
    <n v="4"/>
    <n v="5"/>
    <n v="1"/>
    <n v="3.7743055555547471"/>
  </r>
  <r>
    <n v="607615354"/>
    <s v="60761535443910"/>
    <x v="0"/>
    <n v="607615354"/>
    <s v="Tamburrini, Francis"/>
    <x v="1"/>
    <d v="2020-03-20T00:00:00"/>
    <d v="1899-12-30T18:25:00"/>
    <m/>
    <m/>
    <s v="Inpatient"/>
    <x v="8"/>
    <x v="175"/>
    <x v="1"/>
    <n v="4"/>
    <n v="5"/>
    <n v="1"/>
    <n v="3.8743055555605679"/>
  </r>
  <r>
    <n v="1605622230"/>
    <s v="160562223043912"/>
    <x v="0"/>
    <n v="1605622230"/>
    <s v="Milne, Douglas"/>
    <x v="2"/>
    <d v="2020-03-22T00:00:00"/>
    <d v="1899-12-30T06:00:00"/>
    <m/>
    <m/>
    <s v="Inpatient"/>
    <x v="8"/>
    <x v="176"/>
    <x v="8"/>
    <n v="2"/>
    <n v="5"/>
    <n v="3"/>
    <n v="2.0680555555591127"/>
  </r>
  <r>
    <m/>
    <m/>
    <x v="4"/>
    <m/>
    <m/>
    <x v="3"/>
    <m/>
    <m/>
    <m/>
    <m/>
    <m/>
    <x v="9"/>
    <x v="177"/>
    <x v="1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O22" firstHeaderRow="1" firstDataRow="3" firstDataCol="1"/>
  <pivotFields count="11">
    <pivotField showAll="0"/>
    <pivotField axis="axisCol" showAll="0">
      <items count="20">
        <item x="4"/>
        <item x="15"/>
        <item x="7"/>
        <item x="0"/>
        <item x="1"/>
        <item x="2"/>
        <item x="3"/>
        <item x="8"/>
        <item x="9"/>
        <item x="10"/>
        <item x="16"/>
        <item x="17"/>
        <item x="5"/>
        <item x="6"/>
        <item x="11"/>
        <item x="12"/>
        <item x="13"/>
        <item x="14"/>
        <item x="18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axis="axisRow" showAll="0">
      <items count="17">
        <item x="6"/>
        <item x="5"/>
        <item x="4"/>
        <item x="3"/>
        <item x="2"/>
        <item x="1"/>
        <item x="0"/>
        <item x="15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1">
    <field x="1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2">
    <field x="1"/>
    <field x="-2"/>
  </colFields>
  <colItems count="4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>
      <x v="17"/>
      <x/>
    </i>
    <i r="1" i="1">
      <x v="1"/>
    </i>
    <i>
      <x v="18"/>
      <x/>
    </i>
    <i r="1" i="1">
      <x v="1"/>
    </i>
    <i t="grand">
      <x/>
    </i>
    <i t="grand" i="1">
      <x/>
    </i>
  </colItems>
  <dataFields count="2">
    <dataField name="Sum of STAT_BED_AVAILABLE" fld="6" baseField="10" baseItem="0"/>
    <dataField name="Sum of STAT_BED_OCCUPIED" fld="7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J24" firstHeaderRow="2" firstDataRow="2" firstDataCol="4" rowPageCount="1" colPageCount="1"/>
  <pivotFields count="18">
    <pivotField compact="0" outline="0" showAll="0"/>
    <pivotField compact="0" outline="0" showAll="0"/>
    <pivotField axis="axisRow" compact="0" outline="0" showAll="0" sortType="ascending" defaultSubtotal="0">
      <items count="5">
        <item x="3"/>
        <item x="2"/>
        <item x="1"/>
        <item x="0"/>
        <item x="4"/>
      </items>
    </pivotField>
    <pivotField compact="0" outline="0" showAll="0" defaultSubtotal="0"/>
    <pivotField compact="0" outline="0" showAll="0"/>
    <pivotField axis="axisRow" compact="0" outline="0" showAll="0" defaultSubtotal="0">
      <items count="4">
        <item x="1"/>
        <item x="2"/>
        <item x="0"/>
        <item x="3"/>
      </items>
    </pivotField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 defaultSubtotal="0">
      <items count="28">
        <item h="1" x="0"/>
        <item h="1" x="1"/>
        <item h="1" x="9"/>
        <item h="1" x="2"/>
        <item h="1" x="3"/>
        <item h="1" x="4"/>
        <item h="1" x="5"/>
        <item h="1" x="6"/>
        <item h="1" x="7"/>
        <item x="8"/>
        <item h="1" m="1" x="15"/>
        <item h="1" m="1" x="22"/>
        <item h="1" m="1" x="11"/>
        <item h="1" m="1" x="20"/>
        <item h="1" m="1" x="27"/>
        <item h="1" m="1" x="17"/>
        <item h="1" m="1" x="24"/>
        <item h="1" m="1" x="13"/>
        <item h="1" m="1" x="19"/>
        <item h="1" m="1" x="26"/>
        <item h="1" m="1" x="16"/>
        <item h="1" m="1" x="23"/>
        <item h="1" m="1" x="12"/>
        <item h="1" m="1" x="21"/>
        <item h="1" m="1" x="10"/>
        <item h="1" m="1" x="18"/>
        <item h="1" m="1" x="25"/>
        <item h="1" m="1" x="14"/>
      </items>
    </pivotField>
    <pivotField axis="axisRow" compact="0" outline="0" showAll="0" sortType="ascending" defaultSubtotal="0">
      <items count="195">
        <item x="138"/>
        <item x="46"/>
        <item x="18"/>
        <item x="117"/>
        <item x="165"/>
        <item x="124"/>
        <item x="31"/>
        <item x="23"/>
        <item x="45"/>
        <item x="68"/>
        <item x="87"/>
        <item x="110"/>
        <item x="54"/>
        <item x="152"/>
        <item x="132"/>
        <item x="131"/>
        <item x="109"/>
        <item x="44"/>
        <item x="86"/>
        <item x="22"/>
        <item x="21"/>
        <item x="67"/>
        <item x="62"/>
        <item x="61"/>
        <item x="130"/>
        <item x="38"/>
        <item x="66"/>
        <item x="108"/>
        <item x="20"/>
        <item x="94"/>
        <item x="37"/>
        <item x="19"/>
        <item x="107"/>
        <item x="65"/>
        <item x="36"/>
        <item x="93"/>
        <item x="92"/>
        <item x="58"/>
        <item x="82"/>
        <item x="81"/>
        <item x="57"/>
        <item x="56"/>
        <item x="55"/>
        <item x="80"/>
        <item x="35"/>
        <item x="17"/>
        <item x="91"/>
        <item x="164"/>
        <item x="163"/>
        <item x="168"/>
        <item x="116"/>
        <item x="115"/>
        <item x="106"/>
        <item x="43"/>
        <item x="85"/>
        <item x="167"/>
        <item x="90"/>
        <item x="160"/>
        <item x="53"/>
        <item x="7"/>
        <item x="13"/>
        <item x="137"/>
        <item x="144"/>
        <item x="52"/>
        <item x="42"/>
        <item x="64"/>
        <item x="105"/>
        <item x="76"/>
        <item x="166"/>
        <item x="149"/>
        <item x="148"/>
        <item x="129"/>
        <item x="41"/>
        <item x="40"/>
        <item x="128"/>
        <item x="39"/>
        <item x="114"/>
        <item x="79"/>
        <item x="78"/>
        <item x="77"/>
        <item x="34"/>
        <item x="113"/>
        <item x="136"/>
        <item x="135"/>
        <item x="63"/>
        <item x="176"/>
        <item x="75"/>
        <item x="159"/>
        <item x="74"/>
        <item x="89"/>
        <item x="127"/>
        <item x="102"/>
        <item x="147"/>
        <item x="134"/>
        <item x="12"/>
        <item x="158"/>
        <item x="11"/>
        <item x="60"/>
        <item m="1" x="178"/>
        <item x="151"/>
        <item x="88"/>
        <item x="10"/>
        <item x="101"/>
        <item x="6"/>
        <item x="175"/>
        <item x="100"/>
        <item x="112"/>
        <item x="162"/>
        <item x="16"/>
        <item x="174"/>
        <item x="84"/>
        <item x="5"/>
        <item m="1" x="186"/>
        <item x="111"/>
        <item x="15"/>
        <item x="4"/>
        <item x="30"/>
        <item x="123"/>
        <item x="133"/>
        <item m="1" x="192"/>
        <item x="3"/>
        <item x="33"/>
        <item m="1" x="183"/>
        <item x="104"/>
        <item x="29"/>
        <item x="32"/>
        <item x="28"/>
        <item x="51"/>
        <item x="143"/>
        <item x="150"/>
        <item x="27"/>
        <item x="2"/>
        <item x="59"/>
        <item x="126"/>
        <item x="50"/>
        <item x="73"/>
        <item m="1" x="181"/>
        <item x="157"/>
        <item x="26"/>
        <item x="83"/>
        <item x="146"/>
        <item x="72"/>
        <item x="99"/>
        <item x="173"/>
        <item x="9"/>
        <item x="49"/>
        <item x="103"/>
        <item x="161"/>
        <item x="98"/>
        <item x="122"/>
        <item m="1" x="188"/>
        <item x="14"/>
        <item x="71"/>
        <item x="125"/>
        <item m="1" x="190"/>
        <item x="121"/>
        <item x="142"/>
        <item x="1"/>
        <item x="97"/>
        <item x="145"/>
        <item x="0"/>
        <item m="1" x="184"/>
        <item x="141"/>
        <item x="156"/>
        <item x="25"/>
        <item x="120"/>
        <item x="24"/>
        <item m="1" x="182"/>
        <item x="155"/>
        <item x="172"/>
        <item x="48"/>
        <item x="140"/>
        <item x="47"/>
        <item x="171"/>
        <item x="70"/>
        <item x="154"/>
        <item x="8"/>
        <item x="69"/>
        <item x="96"/>
        <item x="170"/>
        <item x="95"/>
        <item x="119"/>
        <item x="118"/>
        <item x="139"/>
        <item x="153"/>
        <item x="169"/>
        <item m="1" x="193"/>
        <item m="1" x="191"/>
        <item m="1" x="194"/>
        <item m="1" x="180"/>
        <item m="1" x="189"/>
        <item m="1" x="185"/>
        <item m="1" x="187"/>
        <item m="1" x="179"/>
        <item x="177"/>
      </items>
    </pivotField>
    <pivotField axis="axisRow" compact="0" outline="0" showAll="0">
      <items count="12">
        <item x="1"/>
        <item x="10"/>
        <item x="0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4">
    <field x="2"/>
    <field x="12"/>
    <field x="5"/>
    <field x="13"/>
  </rowFields>
  <rowItems count="20">
    <i>
      <x v="1"/>
      <x v="4"/>
      <x/>
      <x/>
    </i>
    <i r="1">
      <x v="21"/>
      <x v="2"/>
      <x v="2"/>
    </i>
    <i r="1">
      <x v="40"/>
      <x/>
      <x v="2"/>
    </i>
    <i r="1">
      <x v="47"/>
      <x v="2"/>
      <x v="6"/>
    </i>
    <i r="1">
      <x v="48"/>
      <x v="2"/>
      <x v="6"/>
    </i>
    <i r="1">
      <x v="107"/>
      <x/>
      <x v="2"/>
    </i>
    <i r="1">
      <x v="147"/>
      <x/>
      <x v="2"/>
    </i>
    <i>
      <x v="2"/>
      <x v="49"/>
      <x/>
      <x v="7"/>
    </i>
    <i r="1">
      <x v="54"/>
      <x/>
      <x/>
    </i>
    <i r="1">
      <x v="55"/>
      <x/>
      <x v="2"/>
    </i>
    <i r="1">
      <x v="68"/>
      <x/>
      <x v="2"/>
    </i>
    <i>
      <x v="3"/>
      <x v="85"/>
      <x v="1"/>
      <x v="9"/>
    </i>
    <i r="1">
      <x v="104"/>
      <x/>
      <x/>
    </i>
    <i r="1">
      <x v="109"/>
      <x/>
      <x/>
    </i>
    <i r="1">
      <x v="143"/>
      <x/>
      <x v="7"/>
    </i>
    <i r="1">
      <x v="169"/>
      <x/>
      <x/>
    </i>
    <i r="1">
      <x v="173"/>
      <x v="1"/>
      <x v="2"/>
    </i>
    <i r="1">
      <x v="179"/>
      <x v="1"/>
      <x v="3"/>
    </i>
    <i r="1">
      <x v="185"/>
      <x/>
      <x/>
    </i>
    <i t="grand">
      <x/>
    </i>
  </rowItems>
  <colItems count="1">
    <i/>
  </colItems>
  <pageFields count="1">
    <pageField fld="1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BI17" firstHeaderRow="1" firstDataRow="3" firstDataCol="1"/>
  <pivotFields count="7">
    <pivotField axis="axisCol" compact="0" outline="0" showAll="0" defaultSubtotal="0">
      <items count="11">
        <item x="0"/>
        <item x="1"/>
        <item x="2"/>
        <item x="3"/>
        <item x="8"/>
        <item x="4"/>
        <item x="5"/>
        <item x="9"/>
        <item x="6"/>
        <item x="7"/>
        <item x="10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axis="axisRow" compact="0" outline="0" showAll="0" defaultSubtotal="0">
      <items count="11">
        <item x="2"/>
        <item x="1"/>
        <item x="0"/>
        <item x="10"/>
        <item x="3"/>
        <item x="4"/>
        <item x="5"/>
        <item x="6"/>
        <item x="7"/>
        <item x="8"/>
        <item x="9"/>
      </items>
    </pivotField>
  </pivotFields>
  <rowFields count="1">
    <field x="6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0"/>
    <field x="-2"/>
  </colFields>
  <colItems count="60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  <i>
      <x v="3"/>
      <x/>
    </i>
    <i r="1" i="1">
      <x v="1"/>
    </i>
    <i r="1" i="2">
      <x v="2"/>
    </i>
    <i r="1" i="3">
      <x v="3"/>
    </i>
    <i r="1" i="4">
      <x v="4"/>
    </i>
    <i>
      <x v="4"/>
      <x/>
    </i>
    <i r="1" i="1">
      <x v="1"/>
    </i>
    <i r="1" i="2">
      <x v="2"/>
    </i>
    <i r="1" i="3">
      <x v="3"/>
    </i>
    <i r="1" i="4">
      <x v="4"/>
    </i>
    <i>
      <x v="5"/>
      <x/>
    </i>
    <i r="1" i="1">
      <x v="1"/>
    </i>
    <i r="1" i="2">
      <x v="2"/>
    </i>
    <i r="1" i="3">
      <x v="3"/>
    </i>
    <i r="1" i="4">
      <x v="4"/>
    </i>
    <i>
      <x v="6"/>
      <x/>
    </i>
    <i r="1" i="1">
      <x v="1"/>
    </i>
    <i r="1" i="2">
      <x v="2"/>
    </i>
    <i r="1" i="3">
      <x v="3"/>
    </i>
    <i r="1" i="4">
      <x v="4"/>
    </i>
    <i>
      <x v="7"/>
      <x/>
    </i>
    <i r="1" i="1">
      <x v="1"/>
    </i>
    <i r="1" i="2">
      <x v="2"/>
    </i>
    <i r="1" i="3">
      <x v="3"/>
    </i>
    <i r="1" i="4">
      <x v="4"/>
    </i>
    <i>
      <x v="8"/>
      <x/>
    </i>
    <i r="1" i="1">
      <x v="1"/>
    </i>
    <i r="1" i="2">
      <x v="2"/>
    </i>
    <i r="1" i="3">
      <x v="3"/>
    </i>
    <i r="1" i="4">
      <x v="4"/>
    </i>
    <i>
      <x v="9"/>
      <x/>
    </i>
    <i r="1" i="1">
      <x v="1"/>
    </i>
    <i r="1" i="2">
      <x v="2"/>
    </i>
    <i r="1" i="3">
      <x v="3"/>
    </i>
    <i r="1" i="4">
      <x v="4"/>
    </i>
    <i>
      <x v="10"/>
      <x/>
    </i>
    <i r="1" i="1">
      <x v="1"/>
    </i>
    <i r="1" i="2">
      <x v="2"/>
    </i>
    <i r="1" i="3">
      <x v="3"/>
    </i>
    <i r="1" i="4">
      <x v="4"/>
    </i>
    <i t="grand">
      <x/>
    </i>
    <i t="grand" i="1">
      <x/>
    </i>
    <i t="grand" i="2">
      <x/>
    </i>
    <i t="grand" i="3">
      <x/>
    </i>
    <i t="grand" i="4">
      <x/>
    </i>
  </colItems>
  <dataFields count="5">
    <dataField name="Sum of Elective" fld="1" baseField="6" baseItem="4"/>
    <dataField name="Sum of Emergency" fld="2" baseField="6" baseItem="3"/>
    <dataField name="Sum of Transfer" fld="3" baseField="6" baseItem="3"/>
    <dataField name="Sum of Urgent" fld="4" baseField="6" baseItem="3"/>
    <dataField name="Sum of Total" fld="5" baseField="6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S73" firstHeaderRow="1" firstDataRow="2" firstDataCol="2"/>
  <pivotFields count="11">
    <pivotField compact="0" outline="0" showAll="0"/>
    <pivotField axis="axisRow" compact="0" outline="0" showAll="0">
      <items count="20">
        <item x="4"/>
        <item x="15"/>
        <item x="7"/>
        <item x="0"/>
        <item x="1"/>
        <item x="2"/>
        <item x="3"/>
        <item x="8"/>
        <item x="9"/>
        <item x="10"/>
        <item x="16"/>
        <item x="17"/>
        <item x="5"/>
        <item x="6"/>
        <item x="11"/>
        <item x="12"/>
        <item x="13"/>
        <item x="14"/>
        <item x="18"/>
        <item t="default"/>
      </items>
    </pivotField>
    <pivotField axis="axisRow" compact="0" outline="0" showAll="0">
      <items count="10">
        <item x="2"/>
        <item x="7"/>
        <item x="3"/>
        <item x="0"/>
        <item x="1"/>
        <item x="4"/>
        <item x="5"/>
        <item x="6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Col" compact="0" outline="0" showAll="0">
      <items count="17">
        <item x="6"/>
        <item x="5"/>
        <item x="4"/>
        <item x="3"/>
        <item x="2"/>
        <item x="1"/>
        <item x="0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rowFields count="2">
    <field x="2"/>
    <field x="1"/>
  </rowFields>
  <rowItems count="69">
    <i>
      <x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12"/>
    </i>
    <i r="1">
      <x v="13"/>
    </i>
    <i r="1">
      <x v="14"/>
    </i>
    <i r="1">
      <x v="16"/>
    </i>
    <i r="1">
      <x v="17"/>
    </i>
    <i t="default">
      <x/>
    </i>
    <i>
      <x v="1"/>
      <x v="7"/>
    </i>
    <i r="1">
      <x v="15"/>
    </i>
    <i t="default">
      <x v="1"/>
    </i>
    <i>
      <x v="2"/>
      <x v="2"/>
    </i>
    <i r="1">
      <x v="8"/>
    </i>
    <i r="1">
      <x v="10"/>
    </i>
    <i r="1">
      <x v="11"/>
    </i>
    <i r="1">
      <x v="15"/>
    </i>
    <i r="1">
      <x v="16"/>
    </i>
    <i r="1">
      <x v="17"/>
    </i>
    <i t="default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2"/>
    </i>
    <i r="1">
      <x v="14"/>
    </i>
    <i r="1">
      <x v="16"/>
    </i>
    <i r="1">
      <x v="17"/>
    </i>
    <i t="default">
      <x v="3"/>
    </i>
    <i>
      <x v="4"/>
      <x v="2"/>
    </i>
    <i r="1">
      <x v="3"/>
    </i>
    <i r="1">
      <x v="4"/>
    </i>
    <i r="1">
      <x v="5"/>
    </i>
    <i r="1">
      <x v="6"/>
    </i>
    <i r="1">
      <x v="10"/>
    </i>
    <i r="1">
      <x v="15"/>
    </i>
    <i r="1">
      <x v="16"/>
    </i>
    <i r="1">
      <x v="17"/>
    </i>
    <i t="default">
      <x v="4"/>
    </i>
    <i>
      <x v="5"/>
      <x v="2"/>
    </i>
    <i r="1">
      <x v="8"/>
    </i>
    <i r="1">
      <x v="9"/>
    </i>
    <i t="default">
      <x v="5"/>
    </i>
    <i>
      <x v="6"/>
      <x v="2"/>
    </i>
    <i r="1">
      <x v="3"/>
    </i>
    <i r="1">
      <x v="5"/>
    </i>
    <i r="1">
      <x v="6"/>
    </i>
    <i r="1">
      <x v="7"/>
    </i>
    <i r="1">
      <x v="10"/>
    </i>
    <i r="1">
      <x v="11"/>
    </i>
    <i r="1">
      <x v="14"/>
    </i>
    <i r="1">
      <x v="15"/>
    </i>
    <i r="1">
      <x v="16"/>
    </i>
    <i t="default">
      <x v="6"/>
    </i>
    <i>
      <x v="7"/>
      <x v="2"/>
    </i>
    <i r="1">
      <x v="10"/>
    </i>
    <i t="default">
      <x v="7"/>
    </i>
    <i>
      <x v="8"/>
      <x v="18"/>
    </i>
    <i t="default">
      <x v="8"/>
    </i>
    <i t="grand">
      <x/>
    </i>
  </rowItems>
  <colFields count="1">
    <field x="1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Sum of STAT_BED_OCCUPIED" fld="7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16"/>
  <sheetViews>
    <sheetView showWhiteSpace="0" view="pageBreakPreview" zoomScale="50" zoomScaleNormal="85" zoomScaleSheetLayoutView="50" zoomScalePageLayoutView="40" workbookViewId="0">
      <selection activeCell="AC11" sqref="AC11"/>
    </sheetView>
  </sheetViews>
  <sheetFormatPr defaultRowHeight="15" x14ac:dyDescent="0.25"/>
  <cols>
    <col min="1" max="1" width="9.140625" style="26"/>
    <col min="2" max="2" width="17.5703125" style="26" customWidth="1"/>
    <col min="3" max="3" width="6.5703125" style="26" customWidth="1"/>
    <col min="4" max="4" width="4.28515625" style="26" customWidth="1"/>
    <col min="5" max="5" width="8.5703125" style="26" customWidth="1"/>
    <col min="6" max="6" width="9.140625" style="26"/>
    <col min="7" max="7" width="12.28515625" style="26" customWidth="1"/>
    <col min="8" max="9" width="9.140625" style="26"/>
    <col min="10" max="10" width="16.42578125" style="26" customWidth="1"/>
    <col min="11" max="11" width="27.7109375" style="26" customWidth="1"/>
    <col min="12" max="12" width="9.140625" style="26"/>
    <col min="13" max="13" width="30.7109375" style="26" customWidth="1"/>
    <col min="14" max="18" width="5.5703125" style="26" customWidth="1"/>
    <col min="19" max="19" width="111.42578125" style="26" customWidth="1"/>
    <col min="20" max="22" width="9.140625" style="26"/>
    <col min="23" max="23" width="18.42578125" style="26" customWidth="1"/>
    <col min="24" max="16384" width="9.140625" style="26"/>
  </cols>
  <sheetData>
    <row r="2" ht="63.75" customHeight="1" x14ac:dyDescent="0.25"/>
    <row r="3" ht="63.75" customHeight="1" x14ac:dyDescent="0.25"/>
    <row r="4" ht="63.75" customHeight="1" x14ac:dyDescent="0.25"/>
    <row r="5" ht="63.75" customHeight="1" x14ac:dyDescent="0.25"/>
    <row r="6" ht="63.75" customHeight="1" x14ac:dyDescent="0.25"/>
    <row r="7" ht="63.75" customHeight="1" x14ac:dyDescent="0.25"/>
    <row r="8" ht="63.75" customHeight="1" x14ac:dyDescent="0.25"/>
    <row r="9" ht="63.75" customHeight="1" x14ac:dyDescent="0.25"/>
    <row r="10" ht="63.75" customHeight="1" x14ac:dyDescent="0.25"/>
    <row r="11" ht="63.75" customHeight="1" x14ac:dyDescent="0.25"/>
    <row r="12" ht="63.75" customHeight="1" x14ac:dyDescent="0.25"/>
    <row r="13" ht="63.75" customHeight="1" x14ac:dyDescent="0.25"/>
    <row r="14" ht="63.75" customHeight="1" x14ac:dyDescent="0.25"/>
    <row r="15" ht="63.75" customHeight="1" x14ac:dyDescent="0.25"/>
    <row r="16" ht="81" customHeight="1" x14ac:dyDescent="0.25"/>
  </sheetData>
  <pageMargins left="0.7" right="0.7" top="0.75" bottom="0.75" header="0.3" footer="0.3"/>
  <pageSetup paperSize="9" scale="4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58"/>
  <sheetViews>
    <sheetView workbookViewId="0">
      <selection activeCell="N63" sqref="N63"/>
    </sheetView>
  </sheetViews>
  <sheetFormatPr defaultRowHeight="15" x14ac:dyDescent="0.25"/>
  <cols>
    <col min="1" max="1" width="17.85546875" style="26" customWidth="1"/>
    <col min="2" max="8" width="13.140625" customWidth="1"/>
    <col min="9" max="9" width="10.7109375" bestFit="1" customWidth="1"/>
  </cols>
  <sheetData>
    <row r="1" spans="1:9" ht="15.75" thickBot="1" x14ac:dyDescent="0.3"/>
    <row r="2" spans="1:9" ht="26.25" thickBot="1" x14ac:dyDescent="0.3">
      <c r="A2" s="26" t="s">
        <v>182</v>
      </c>
      <c r="B2" s="92" t="s">
        <v>146</v>
      </c>
      <c r="C2" s="92" t="s">
        <v>60</v>
      </c>
      <c r="D2" s="92" t="s">
        <v>61</v>
      </c>
      <c r="E2" s="93" t="s">
        <v>147</v>
      </c>
      <c r="F2" s="93" t="s">
        <v>148</v>
      </c>
      <c r="G2" s="93" t="s">
        <v>149</v>
      </c>
      <c r="H2" s="93" t="s">
        <v>150</v>
      </c>
      <c r="I2" s="97" t="s">
        <v>132</v>
      </c>
    </row>
    <row r="3" spans="1:9" ht="39" thickBot="1" x14ac:dyDescent="0.3">
      <c r="A3" s="99" t="str">
        <f>C3&amp;I3</f>
        <v>50344627043907</v>
      </c>
      <c r="B3" s="184" t="s">
        <v>13</v>
      </c>
      <c r="C3" s="94">
        <v>503446270</v>
      </c>
      <c r="D3" s="94" t="s">
        <v>151</v>
      </c>
      <c r="E3" s="95">
        <v>43841</v>
      </c>
      <c r="F3" s="96">
        <v>66</v>
      </c>
      <c r="G3" s="96" t="s">
        <v>152</v>
      </c>
      <c r="H3" s="96" t="s">
        <v>153</v>
      </c>
      <c r="I3" s="98">
        <v>43907</v>
      </c>
    </row>
    <row r="4" spans="1:9" ht="26.25" thickBot="1" x14ac:dyDescent="0.3">
      <c r="A4" s="99" t="str">
        <f t="shared" ref="A4:A58" si="0">C4&amp;I4</f>
        <v>230259663343907</v>
      </c>
      <c r="B4" s="185"/>
      <c r="C4" s="94">
        <v>2302596633</v>
      </c>
      <c r="D4" s="94" t="s">
        <v>154</v>
      </c>
      <c r="E4" s="95">
        <v>43878</v>
      </c>
      <c r="F4" s="96">
        <v>29</v>
      </c>
      <c r="G4" s="96" t="s">
        <v>155</v>
      </c>
      <c r="H4" s="96" t="s">
        <v>156</v>
      </c>
      <c r="I4" s="98">
        <v>43907</v>
      </c>
    </row>
    <row r="5" spans="1:9" ht="26.25" thickBot="1" x14ac:dyDescent="0.3">
      <c r="A5" s="99" t="str">
        <f t="shared" si="0"/>
        <v>151249347343907</v>
      </c>
      <c r="B5" s="185"/>
      <c r="C5" s="94">
        <v>1512493473</v>
      </c>
      <c r="D5" s="94" t="s">
        <v>157</v>
      </c>
      <c r="E5" s="95">
        <v>43887</v>
      </c>
      <c r="F5" s="96">
        <v>20</v>
      </c>
      <c r="G5" s="96" t="s">
        <v>155</v>
      </c>
      <c r="H5" s="96" t="s">
        <v>156</v>
      </c>
      <c r="I5" s="98">
        <v>43907</v>
      </c>
    </row>
    <row r="6" spans="1:9" ht="15.75" thickBot="1" x14ac:dyDescent="0.3">
      <c r="A6" s="99" t="str">
        <f t="shared" si="0"/>
        <v>280548060043907</v>
      </c>
      <c r="B6" s="185"/>
      <c r="C6" s="94">
        <v>2805480600</v>
      </c>
      <c r="D6" s="94" t="s">
        <v>158</v>
      </c>
      <c r="E6" s="95">
        <v>43902</v>
      </c>
      <c r="F6" s="96">
        <v>5</v>
      </c>
      <c r="G6" s="96" t="s">
        <v>159</v>
      </c>
      <c r="H6" s="96" t="s">
        <v>160</v>
      </c>
      <c r="I6" s="98">
        <v>43907</v>
      </c>
    </row>
    <row r="7" spans="1:9" ht="39" thickBot="1" x14ac:dyDescent="0.3">
      <c r="A7" s="99" t="str">
        <f t="shared" si="0"/>
        <v>230962663543907</v>
      </c>
      <c r="B7" s="186"/>
      <c r="C7" s="94">
        <v>2309626635</v>
      </c>
      <c r="D7" s="94" t="s">
        <v>161</v>
      </c>
      <c r="E7" s="95">
        <v>43905</v>
      </c>
      <c r="F7" s="96">
        <v>2</v>
      </c>
      <c r="G7" s="96" t="s">
        <v>159</v>
      </c>
      <c r="H7" s="96" t="s">
        <v>153</v>
      </c>
      <c r="I7" s="98">
        <v>43907</v>
      </c>
    </row>
    <row r="8" spans="1:9" ht="26.25" thickBot="1" x14ac:dyDescent="0.3">
      <c r="A8" s="99" t="str">
        <f t="shared" si="0"/>
        <v>10860320243907</v>
      </c>
      <c r="B8" s="184" t="s">
        <v>15</v>
      </c>
      <c r="C8" s="94">
        <v>108603202</v>
      </c>
      <c r="D8" s="94" t="s">
        <v>162</v>
      </c>
      <c r="E8" s="95">
        <v>43894</v>
      </c>
      <c r="F8" s="96">
        <v>13</v>
      </c>
      <c r="G8" s="96" t="s">
        <v>159</v>
      </c>
      <c r="H8" s="96" t="s">
        <v>163</v>
      </c>
      <c r="I8" s="98">
        <v>43907</v>
      </c>
    </row>
    <row r="9" spans="1:9" ht="39" thickBot="1" x14ac:dyDescent="0.3">
      <c r="A9" s="99" t="str">
        <f t="shared" si="0"/>
        <v>170566616743907</v>
      </c>
      <c r="B9" s="185"/>
      <c r="C9" s="94">
        <v>1705666167</v>
      </c>
      <c r="D9" s="94" t="s">
        <v>164</v>
      </c>
      <c r="E9" s="95">
        <v>43902</v>
      </c>
      <c r="F9" s="96">
        <v>5</v>
      </c>
      <c r="G9" s="96" t="s">
        <v>155</v>
      </c>
      <c r="H9" s="96" t="s">
        <v>153</v>
      </c>
      <c r="I9" s="98">
        <v>43907</v>
      </c>
    </row>
    <row r="10" spans="1:9" ht="26.25" thickBot="1" x14ac:dyDescent="0.3">
      <c r="A10" s="99" t="str">
        <f t="shared" si="0"/>
        <v>311257500843907</v>
      </c>
      <c r="B10" s="185"/>
      <c r="C10" s="94">
        <v>3112575008</v>
      </c>
      <c r="D10" s="94" t="s">
        <v>165</v>
      </c>
      <c r="E10" s="95">
        <v>43905</v>
      </c>
      <c r="F10" s="96">
        <v>2</v>
      </c>
      <c r="G10" s="96" t="s">
        <v>159</v>
      </c>
      <c r="H10" s="96" t="s">
        <v>93</v>
      </c>
      <c r="I10" s="98">
        <v>43907</v>
      </c>
    </row>
    <row r="11" spans="1:9" ht="39" thickBot="1" x14ac:dyDescent="0.3">
      <c r="A11" s="99" t="str">
        <f t="shared" si="0"/>
        <v>100347663543907</v>
      </c>
      <c r="B11" s="185"/>
      <c r="C11" s="94">
        <v>1003476635</v>
      </c>
      <c r="D11" s="94" t="s">
        <v>166</v>
      </c>
      <c r="E11" s="95">
        <v>43905</v>
      </c>
      <c r="F11" s="96">
        <v>2</v>
      </c>
      <c r="G11" s="96" t="s">
        <v>152</v>
      </c>
      <c r="H11" s="96" t="s">
        <v>153</v>
      </c>
      <c r="I11" s="98">
        <v>43907</v>
      </c>
    </row>
    <row r="12" spans="1:9" ht="39" thickBot="1" x14ac:dyDescent="0.3">
      <c r="A12" s="99" t="str">
        <f t="shared" si="0"/>
        <v>60658639343907</v>
      </c>
      <c r="B12" s="186"/>
      <c r="C12" s="94">
        <v>606586393</v>
      </c>
      <c r="D12" s="94" t="s">
        <v>167</v>
      </c>
      <c r="E12" s="95">
        <v>43906</v>
      </c>
      <c r="F12" s="96">
        <v>1</v>
      </c>
      <c r="G12" s="96" t="s">
        <v>152</v>
      </c>
      <c r="H12" s="96" t="s">
        <v>153</v>
      </c>
      <c r="I12" s="98">
        <v>43907</v>
      </c>
    </row>
    <row r="13" spans="1:9" ht="39" thickBot="1" x14ac:dyDescent="0.3">
      <c r="A13" s="99" t="str">
        <f t="shared" si="0"/>
        <v>80160325043907</v>
      </c>
      <c r="B13" s="184" t="s">
        <v>17</v>
      </c>
      <c r="C13" s="94">
        <v>801603250</v>
      </c>
      <c r="D13" s="94" t="s">
        <v>168</v>
      </c>
      <c r="E13" s="95">
        <v>43875</v>
      </c>
      <c r="F13" s="96">
        <v>32</v>
      </c>
      <c r="G13" s="96" t="s">
        <v>159</v>
      </c>
      <c r="H13" s="96" t="s">
        <v>153</v>
      </c>
      <c r="I13" s="98">
        <v>43907</v>
      </c>
    </row>
    <row r="14" spans="1:9" ht="15.75" thickBot="1" x14ac:dyDescent="0.3">
      <c r="A14" s="99" t="str">
        <f t="shared" si="0"/>
        <v>100257513343907</v>
      </c>
      <c r="B14" s="185"/>
      <c r="C14" s="94">
        <v>1002575133</v>
      </c>
      <c r="D14" s="94" t="s">
        <v>169</v>
      </c>
      <c r="E14" s="95">
        <v>43889</v>
      </c>
      <c r="F14" s="96">
        <v>18</v>
      </c>
      <c r="G14" s="96" t="s">
        <v>155</v>
      </c>
      <c r="H14" s="96" t="s">
        <v>93</v>
      </c>
      <c r="I14" s="98">
        <v>43907</v>
      </c>
    </row>
    <row r="15" spans="1:9" ht="39" thickBot="1" x14ac:dyDescent="0.3">
      <c r="A15" s="99" t="str">
        <f t="shared" si="0"/>
        <v>181138301743907</v>
      </c>
      <c r="B15" s="185"/>
      <c r="C15" s="94">
        <v>1811383017</v>
      </c>
      <c r="D15" s="94" t="s">
        <v>170</v>
      </c>
      <c r="E15" s="95">
        <v>43892</v>
      </c>
      <c r="F15" s="96">
        <v>15</v>
      </c>
      <c r="G15" s="96" t="s">
        <v>159</v>
      </c>
      <c r="H15" s="96" t="s">
        <v>153</v>
      </c>
      <c r="I15" s="98">
        <v>43907</v>
      </c>
    </row>
    <row r="16" spans="1:9" ht="39" thickBot="1" x14ac:dyDescent="0.3">
      <c r="A16" s="99" t="str">
        <f t="shared" si="0"/>
        <v>271254308443907</v>
      </c>
      <c r="B16" s="185"/>
      <c r="C16" s="94">
        <v>2712543084</v>
      </c>
      <c r="D16" s="94" t="s">
        <v>171</v>
      </c>
      <c r="E16" s="95">
        <v>43898</v>
      </c>
      <c r="F16" s="96">
        <v>9</v>
      </c>
      <c r="G16" s="96" t="s">
        <v>152</v>
      </c>
      <c r="H16" s="96" t="s">
        <v>153</v>
      </c>
      <c r="I16" s="98">
        <v>43907</v>
      </c>
    </row>
    <row r="17" spans="1:9" ht="39" thickBot="1" x14ac:dyDescent="0.3">
      <c r="A17" s="99" t="str">
        <f t="shared" si="0"/>
        <v>250246517643907</v>
      </c>
      <c r="B17" s="185"/>
      <c r="C17" s="94">
        <v>2502465176</v>
      </c>
      <c r="D17" s="94" t="s">
        <v>172</v>
      </c>
      <c r="E17" s="95">
        <v>43900</v>
      </c>
      <c r="F17" s="96">
        <v>7</v>
      </c>
      <c r="G17" s="96" t="s">
        <v>152</v>
      </c>
      <c r="H17" s="96" t="s">
        <v>93</v>
      </c>
      <c r="I17" s="98">
        <v>43907</v>
      </c>
    </row>
    <row r="18" spans="1:9" ht="15.75" thickBot="1" x14ac:dyDescent="0.3">
      <c r="A18" s="99" t="str">
        <f t="shared" si="0"/>
        <v>81237203443907</v>
      </c>
      <c r="B18" s="185"/>
      <c r="C18" s="94">
        <v>812372034</v>
      </c>
      <c r="D18" s="94" t="s">
        <v>173</v>
      </c>
      <c r="E18" s="95">
        <v>43900</v>
      </c>
      <c r="F18" s="96">
        <v>7</v>
      </c>
      <c r="G18" s="96" t="s">
        <v>159</v>
      </c>
      <c r="H18" s="96" t="s">
        <v>174</v>
      </c>
      <c r="I18" s="98">
        <v>43907</v>
      </c>
    </row>
    <row r="19" spans="1:9" ht="39" thickBot="1" x14ac:dyDescent="0.3">
      <c r="A19" s="99" t="str">
        <f t="shared" si="0"/>
        <v>80163639643907</v>
      </c>
      <c r="B19" s="185"/>
      <c r="C19" s="94">
        <v>801636396</v>
      </c>
      <c r="D19" s="94" t="s">
        <v>175</v>
      </c>
      <c r="E19" s="95">
        <v>43901</v>
      </c>
      <c r="F19" s="96">
        <v>6</v>
      </c>
      <c r="G19" s="96" t="s">
        <v>155</v>
      </c>
      <c r="H19" s="96" t="s">
        <v>153</v>
      </c>
      <c r="I19" s="98">
        <v>43907</v>
      </c>
    </row>
    <row r="20" spans="1:9" ht="26.25" thickBot="1" x14ac:dyDescent="0.3">
      <c r="A20" s="99" t="str">
        <f t="shared" si="0"/>
        <v>311258131843907</v>
      </c>
      <c r="B20" s="185"/>
      <c r="C20" s="94">
        <v>3112581318</v>
      </c>
      <c r="D20" s="94" t="s">
        <v>176</v>
      </c>
      <c r="E20" s="95">
        <v>43902</v>
      </c>
      <c r="F20" s="96">
        <v>5</v>
      </c>
      <c r="G20" s="96" t="s">
        <v>155</v>
      </c>
      <c r="H20" s="96" t="s">
        <v>177</v>
      </c>
      <c r="I20" s="98">
        <v>43907</v>
      </c>
    </row>
    <row r="21" spans="1:9" ht="26.25" thickBot="1" x14ac:dyDescent="0.3">
      <c r="A21" s="99" t="str">
        <f t="shared" si="0"/>
        <v>220270527943907</v>
      </c>
      <c r="B21" s="185"/>
      <c r="C21" s="94">
        <v>2202705279</v>
      </c>
      <c r="D21" s="94" t="s">
        <v>178</v>
      </c>
      <c r="E21" s="95">
        <v>43905</v>
      </c>
      <c r="F21" s="96">
        <v>2</v>
      </c>
      <c r="G21" s="96" t="s">
        <v>155</v>
      </c>
      <c r="H21" s="96" t="s">
        <v>93</v>
      </c>
      <c r="I21" s="98">
        <v>43907</v>
      </c>
    </row>
    <row r="22" spans="1:9" ht="26.25" thickBot="1" x14ac:dyDescent="0.3">
      <c r="A22" s="99" t="str">
        <f t="shared" si="0"/>
        <v>110859341043907</v>
      </c>
      <c r="B22" s="185"/>
      <c r="C22" s="94">
        <v>1108593410</v>
      </c>
      <c r="D22" s="94" t="s">
        <v>179</v>
      </c>
      <c r="E22" s="95">
        <v>43906</v>
      </c>
      <c r="F22" s="96">
        <v>1</v>
      </c>
      <c r="G22" s="96" t="s">
        <v>159</v>
      </c>
      <c r="H22" s="96" t="s">
        <v>163</v>
      </c>
      <c r="I22" s="98">
        <v>43907</v>
      </c>
    </row>
    <row r="23" spans="1:9" ht="39" thickBot="1" x14ac:dyDescent="0.3">
      <c r="A23" s="99" t="str">
        <f t="shared" si="0"/>
        <v>210544614043907</v>
      </c>
      <c r="B23" s="186"/>
      <c r="C23" s="94">
        <v>2105446140</v>
      </c>
      <c r="D23" s="94" t="s">
        <v>180</v>
      </c>
      <c r="E23" s="95">
        <v>43906</v>
      </c>
      <c r="F23" s="96">
        <v>1</v>
      </c>
      <c r="G23" s="96" t="s">
        <v>181</v>
      </c>
      <c r="H23" s="96" t="s">
        <v>153</v>
      </c>
      <c r="I23" s="98">
        <v>43907</v>
      </c>
    </row>
    <row r="24" spans="1:9" ht="39" thickBot="1" x14ac:dyDescent="0.3">
      <c r="A24" s="99" t="str">
        <f t="shared" si="0"/>
        <v>50344627043913</v>
      </c>
      <c r="B24" s="113" t="s">
        <v>13</v>
      </c>
      <c r="C24" s="94">
        <v>503446270</v>
      </c>
      <c r="D24" s="94" t="s">
        <v>151</v>
      </c>
      <c r="E24" s="95">
        <v>43841</v>
      </c>
      <c r="F24" s="96">
        <v>72</v>
      </c>
      <c r="G24" s="96" t="s">
        <v>152</v>
      </c>
      <c r="H24" s="96" t="s">
        <v>153</v>
      </c>
      <c r="I24" s="98">
        <v>43913</v>
      </c>
    </row>
    <row r="25" spans="1:9" ht="26.25" thickBot="1" x14ac:dyDescent="0.3">
      <c r="A25" s="99" t="str">
        <f t="shared" si="0"/>
        <v>230259663343913</v>
      </c>
      <c r="B25" s="50"/>
      <c r="C25" s="94">
        <v>2302596633</v>
      </c>
      <c r="D25" s="94" t="s">
        <v>154</v>
      </c>
      <c r="E25" s="95">
        <v>43878</v>
      </c>
      <c r="F25" s="96">
        <v>35</v>
      </c>
      <c r="G25" s="96" t="s">
        <v>155</v>
      </c>
      <c r="H25" s="96" t="s">
        <v>156</v>
      </c>
      <c r="I25" s="98">
        <v>43913</v>
      </c>
    </row>
    <row r="26" spans="1:9" ht="26.25" thickBot="1" x14ac:dyDescent="0.3">
      <c r="A26" s="99" t="str">
        <f t="shared" si="0"/>
        <v>10860320243913</v>
      </c>
      <c r="B26" s="50"/>
      <c r="C26" s="94">
        <v>108603202</v>
      </c>
      <c r="D26" s="94" t="s">
        <v>162</v>
      </c>
      <c r="E26" s="95">
        <v>43894</v>
      </c>
      <c r="F26" s="96">
        <v>19</v>
      </c>
      <c r="G26" s="96" t="s">
        <v>159</v>
      </c>
      <c r="H26" s="96" t="s">
        <v>163</v>
      </c>
      <c r="I26" s="98">
        <v>43913</v>
      </c>
    </row>
    <row r="27" spans="1:9" ht="26.25" thickBot="1" x14ac:dyDescent="0.3">
      <c r="A27" s="99" t="str">
        <f t="shared" si="0"/>
        <v>260851335243913</v>
      </c>
      <c r="B27" s="50"/>
      <c r="C27" s="94">
        <v>2608513352</v>
      </c>
      <c r="D27" s="94" t="s">
        <v>233</v>
      </c>
      <c r="E27" s="95">
        <v>43905</v>
      </c>
      <c r="F27" s="96">
        <v>8</v>
      </c>
      <c r="G27" s="96" t="s">
        <v>234</v>
      </c>
      <c r="H27" s="96" t="s">
        <v>235</v>
      </c>
      <c r="I27" s="98">
        <v>43913</v>
      </c>
    </row>
    <row r="28" spans="1:9" ht="39" thickBot="1" x14ac:dyDescent="0.3">
      <c r="A28" s="99" t="str">
        <f t="shared" si="0"/>
        <v>100347663543913</v>
      </c>
      <c r="B28" s="50"/>
      <c r="C28" s="94">
        <v>1003476635</v>
      </c>
      <c r="D28" s="94" t="s">
        <v>166</v>
      </c>
      <c r="E28" s="95">
        <v>43905</v>
      </c>
      <c r="F28" s="96">
        <v>8</v>
      </c>
      <c r="G28" s="96" t="s">
        <v>152</v>
      </c>
      <c r="H28" s="96" t="s">
        <v>153</v>
      </c>
      <c r="I28" s="98">
        <v>43913</v>
      </c>
    </row>
    <row r="29" spans="1:9" ht="39" thickBot="1" x14ac:dyDescent="0.3">
      <c r="A29" s="99" t="str">
        <f t="shared" si="0"/>
        <v>290435306243913</v>
      </c>
      <c r="B29" s="107" t="s">
        <v>15</v>
      </c>
      <c r="C29" s="94">
        <v>2904353062</v>
      </c>
      <c r="D29" s="94" t="s">
        <v>236</v>
      </c>
      <c r="E29" s="95">
        <v>43884</v>
      </c>
      <c r="F29" s="96">
        <v>29</v>
      </c>
      <c r="G29" s="96" t="s">
        <v>237</v>
      </c>
      <c r="H29" s="96" t="s">
        <v>153</v>
      </c>
      <c r="I29" s="98">
        <v>43913</v>
      </c>
    </row>
    <row r="30" spans="1:9" ht="15.75" thickBot="1" x14ac:dyDescent="0.3">
      <c r="A30" s="99" t="str">
        <f t="shared" si="0"/>
        <v>121252526443913</v>
      </c>
      <c r="B30" s="108"/>
      <c r="C30" s="94">
        <v>1212525264</v>
      </c>
      <c r="D30" s="94" t="s">
        <v>238</v>
      </c>
      <c r="E30" s="95">
        <v>43906</v>
      </c>
      <c r="F30" s="96">
        <v>7</v>
      </c>
      <c r="G30" s="96" t="s">
        <v>155</v>
      </c>
      <c r="H30" s="96" t="s">
        <v>93</v>
      </c>
      <c r="I30" s="98">
        <v>43913</v>
      </c>
    </row>
    <row r="31" spans="1:9" ht="39" thickBot="1" x14ac:dyDescent="0.3">
      <c r="A31" s="99" t="str">
        <f t="shared" si="0"/>
        <v>281150631443913</v>
      </c>
      <c r="B31" s="109"/>
      <c r="C31" s="94">
        <v>2811506314</v>
      </c>
      <c r="D31" s="94" t="s">
        <v>239</v>
      </c>
      <c r="E31" s="95">
        <v>43907</v>
      </c>
      <c r="F31" s="96">
        <v>6</v>
      </c>
      <c r="G31" s="96" t="s">
        <v>240</v>
      </c>
      <c r="H31" s="96" t="s">
        <v>153</v>
      </c>
      <c r="I31" s="98">
        <v>43913</v>
      </c>
    </row>
    <row r="32" spans="1:9" ht="15.75" thickBot="1" x14ac:dyDescent="0.3">
      <c r="A32" s="99" t="str">
        <f t="shared" si="0"/>
        <v>100257513343913</v>
      </c>
      <c r="B32" s="107" t="s">
        <v>17</v>
      </c>
      <c r="C32" s="94">
        <v>1002575133</v>
      </c>
      <c r="D32" s="94" t="s">
        <v>169</v>
      </c>
      <c r="E32" s="95">
        <v>43889</v>
      </c>
      <c r="F32" s="96">
        <v>24</v>
      </c>
      <c r="G32" s="96" t="s">
        <v>155</v>
      </c>
      <c r="H32" s="96" t="s">
        <v>93</v>
      </c>
      <c r="I32" s="98">
        <v>43913</v>
      </c>
    </row>
    <row r="33" spans="1:9" ht="26.25" thickBot="1" x14ac:dyDescent="0.3">
      <c r="A33" s="99" t="str">
        <f t="shared" si="0"/>
        <v>160562223043913</v>
      </c>
      <c r="B33" s="108"/>
      <c r="C33" s="94">
        <v>1605622230</v>
      </c>
      <c r="D33" s="94" t="s">
        <v>241</v>
      </c>
      <c r="E33" s="95">
        <v>43894</v>
      </c>
      <c r="F33" s="96">
        <v>19</v>
      </c>
      <c r="G33" s="96" t="s">
        <v>242</v>
      </c>
      <c r="H33" s="96" t="s">
        <v>243</v>
      </c>
      <c r="I33" s="98">
        <v>43913</v>
      </c>
    </row>
    <row r="34" spans="1:9" ht="39" thickBot="1" x14ac:dyDescent="0.3">
      <c r="A34" s="99" t="str">
        <f t="shared" si="0"/>
        <v>250246517643913</v>
      </c>
      <c r="B34" s="108"/>
      <c r="C34" s="94">
        <v>2502465176</v>
      </c>
      <c r="D34" s="94" t="s">
        <v>172</v>
      </c>
      <c r="E34" s="95">
        <v>43900</v>
      </c>
      <c r="F34" s="96">
        <v>13</v>
      </c>
      <c r="G34" s="96" t="s">
        <v>152</v>
      </c>
      <c r="H34" s="96" t="s">
        <v>93</v>
      </c>
      <c r="I34" s="98">
        <v>43913</v>
      </c>
    </row>
    <row r="35" spans="1:9" ht="15.75" thickBot="1" x14ac:dyDescent="0.3">
      <c r="A35" s="99" t="str">
        <f t="shared" si="0"/>
        <v>81237203443913</v>
      </c>
      <c r="B35" s="108"/>
      <c r="C35" s="94">
        <v>812372034</v>
      </c>
      <c r="D35" s="94" t="s">
        <v>173</v>
      </c>
      <c r="E35" s="95">
        <v>43900</v>
      </c>
      <c r="F35" s="96">
        <v>13</v>
      </c>
      <c r="G35" s="96" t="s">
        <v>159</v>
      </c>
      <c r="H35" s="96" t="s">
        <v>174</v>
      </c>
      <c r="I35" s="98">
        <v>43913</v>
      </c>
    </row>
    <row r="36" spans="1:9" ht="39" thickBot="1" x14ac:dyDescent="0.3">
      <c r="A36" s="99" t="str">
        <f t="shared" si="0"/>
        <v>80163639643913</v>
      </c>
      <c r="B36" s="108"/>
      <c r="C36" s="94">
        <v>801636396</v>
      </c>
      <c r="D36" s="94" t="s">
        <v>175</v>
      </c>
      <c r="E36" s="95">
        <v>43901</v>
      </c>
      <c r="F36" s="96">
        <v>12</v>
      </c>
      <c r="G36" s="96" t="s">
        <v>155</v>
      </c>
      <c r="H36" s="96" t="s">
        <v>153</v>
      </c>
      <c r="I36" s="98">
        <v>43913</v>
      </c>
    </row>
    <row r="37" spans="1:9" ht="26.25" thickBot="1" x14ac:dyDescent="0.3">
      <c r="A37" s="99" t="str">
        <f t="shared" si="0"/>
        <v>110859341043913</v>
      </c>
      <c r="B37" s="108"/>
      <c r="C37" s="94">
        <v>1108593410</v>
      </c>
      <c r="D37" s="94" t="s">
        <v>179</v>
      </c>
      <c r="E37" s="95">
        <v>43906</v>
      </c>
      <c r="F37" s="96">
        <v>7</v>
      </c>
      <c r="G37" s="96" t="s">
        <v>159</v>
      </c>
      <c r="H37" s="96" t="s">
        <v>163</v>
      </c>
      <c r="I37" s="98">
        <v>43913</v>
      </c>
    </row>
    <row r="38" spans="1:9" ht="39" thickBot="1" x14ac:dyDescent="0.3">
      <c r="A38" s="99" t="str">
        <f t="shared" si="0"/>
        <v>60761535443913</v>
      </c>
      <c r="B38" s="108"/>
      <c r="C38" s="94">
        <v>607615354</v>
      </c>
      <c r="D38" s="94" t="s">
        <v>244</v>
      </c>
      <c r="E38" s="95">
        <v>43907</v>
      </c>
      <c r="F38" s="96">
        <v>6</v>
      </c>
      <c r="G38" s="96" t="s">
        <v>237</v>
      </c>
      <c r="H38" s="96" t="s">
        <v>93</v>
      </c>
      <c r="I38" s="98">
        <v>43913</v>
      </c>
    </row>
    <row r="39" spans="1:9" ht="39" thickBot="1" x14ac:dyDescent="0.3">
      <c r="A39" s="99" t="str">
        <f t="shared" si="0"/>
        <v>270344519943913</v>
      </c>
      <c r="B39" s="109"/>
      <c r="C39" s="94">
        <v>2703445199</v>
      </c>
      <c r="D39" s="94" t="s">
        <v>245</v>
      </c>
      <c r="E39" s="95">
        <v>43908</v>
      </c>
      <c r="F39" s="96">
        <v>5</v>
      </c>
      <c r="G39" s="96" t="s">
        <v>237</v>
      </c>
      <c r="H39" s="96" t="s">
        <v>93</v>
      </c>
      <c r="I39" s="98">
        <v>43913</v>
      </c>
    </row>
    <row r="40" spans="1:9" ht="39" thickBot="1" x14ac:dyDescent="0.3">
      <c r="A40" s="99" t="str">
        <f t="shared" si="0"/>
        <v>50344627043914</v>
      </c>
      <c r="B40" s="113" t="s">
        <v>13</v>
      </c>
      <c r="C40" s="94">
        <v>503446270</v>
      </c>
      <c r="D40" s="94" t="s">
        <v>151</v>
      </c>
      <c r="E40" s="95">
        <v>43841</v>
      </c>
      <c r="F40" s="96">
        <v>73</v>
      </c>
      <c r="G40" s="96" t="s">
        <v>152</v>
      </c>
      <c r="H40" s="96" t="s">
        <v>153</v>
      </c>
      <c r="I40" s="98">
        <v>43914</v>
      </c>
    </row>
    <row r="41" spans="1:9" ht="39" thickBot="1" x14ac:dyDescent="0.3">
      <c r="A41" s="99" t="str">
        <f t="shared" si="0"/>
        <v>100347663543914</v>
      </c>
      <c r="B41" s="50"/>
      <c r="C41" s="94">
        <v>1003476635</v>
      </c>
      <c r="D41" s="94" t="s">
        <v>166</v>
      </c>
      <c r="E41" s="95">
        <v>43905</v>
      </c>
      <c r="F41" s="96">
        <v>9</v>
      </c>
      <c r="G41" s="96" t="s">
        <v>152</v>
      </c>
      <c r="H41" s="96" t="s">
        <v>153</v>
      </c>
      <c r="I41" s="98">
        <v>43914</v>
      </c>
    </row>
    <row r="42" spans="1:9" ht="15.75" thickBot="1" x14ac:dyDescent="0.3">
      <c r="A42" s="99" t="str">
        <f t="shared" si="0"/>
        <v>121252526443914</v>
      </c>
      <c r="B42" s="50"/>
      <c r="C42" s="94">
        <v>1212525264</v>
      </c>
      <c r="D42" s="94" t="s">
        <v>238</v>
      </c>
      <c r="E42" s="95">
        <v>43906</v>
      </c>
      <c r="F42" s="96">
        <v>8</v>
      </c>
      <c r="G42" s="96" t="s">
        <v>155</v>
      </c>
      <c r="H42" s="96" t="s">
        <v>93</v>
      </c>
      <c r="I42" s="98">
        <v>43914</v>
      </c>
    </row>
    <row r="43" spans="1:9" ht="39" thickBot="1" x14ac:dyDescent="0.3">
      <c r="A43" s="99" t="str">
        <f t="shared" si="0"/>
        <v>281150631443914</v>
      </c>
      <c r="B43" s="50"/>
      <c r="C43" s="94">
        <v>2811506314</v>
      </c>
      <c r="D43" s="94" t="s">
        <v>239</v>
      </c>
      <c r="E43" s="95">
        <v>43907</v>
      </c>
      <c r="F43" s="96">
        <v>7</v>
      </c>
      <c r="G43" s="96" t="s">
        <v>240</v>
      </c>
      <c r="H43" s="96" t="s">
        <v>153</v>
      </c>
      <c r="I43" s="98">
        <v>43914</v>
      </c>
    </row>
    <row r="44" spans="1:9" ht="26.25" thickBot="1" x14ac:dyDescent="0.3">
      <c r="A44" s="99" t="str">
        <f t="shared" si="0"/>
        <v>100241046043914</v>
      </c>
      <c r="B44" s="50"/>
      <c r="C44" s="94">
        <v>1002410460</v>
      </c>
      <c r="D44" s="94" t="s">
        <v>258</v>
      </c>
      <c r="E44" s="95">
        <v>43912</v>
      </c>
      <c r="F44" s="96">
        <v>2</v>
      </c>
      <c r="G44" s="96" t="s">
        <v>181</v>
      </c>
      <c r="H44" s="96" t="s">
        <v>160</v>
      </c>
      <c r="I44" s="98">
        <v>43914</v>
      </c>
    </row>
    <row r="45" spans="1:9" ht="39" thickBot="1" x14ac:dyDescent="0.3">
      <c r="A45" s="99" t="str">
        <f t="shared" si="0"/>
        <v>200747665743914</v>
      </c>
      <c r="B45" s="50"/>
      <c r="C45" s="94">
        <v>2007476657</v>
      </c>
      <c r="D45" s="94" t="s">
        <v>259</v>
      </c>
      <c r="E45" s="95">
        <v>43912</v>
      </c>
      <c r="F45" s="96">
        <v>2</v>
      </c>
      <c r="G45" s="96" t="s">
        <v>237</v>
      </c>
      <c r="H45" s="96" t="s">
        <v>153</v>
      </c>
      <c r="I45" s="98">
        <v>43914</v>
      </c>
    </row>
    <row r="46" spans="1:9" ht="15.75" thickBot="1" x14ac:dyDescent="0.3">
      <c r="A46" s="99" t="str">
        <f t="shared" si="0"/>
        <v>281269039943914</v>
      </c>
      <c r="B46" s="50"/>
      <c r="C46" s="94">
        <v>2812690399</v>
      </c>
      <c r="D46" s="94" t="s">
        <v>260</v>
      </c>
      <c r="E46" s="95">
        <v>43912</v>
      </c>
      <c r="F46" s="96">
        <v>2</v>
      </c>
      <c r="G46" s="96" t="s">
        <v>159</v>
      </c>
      <c r="H46" s="96" t="s">
        <v>160</v>
      </c>
      <c r="I46" s="98">
        <v>43914</v>
      </c>
    </row>
    <row r="47" spans="1:9" ht="39" thickBot="1" x14ac:dyDescent="0.3">
      <c r="A47" s="99" t="str">
        <f t="shared" si="0"/>
        <v>290435306243914</v>
      </c>
      <c r="B47" s="110" t="s">
        <v>15</v>
      </c>
      <c r="C47" s="94">
        <v>2904353062</v>
      </c>
      <c r="D47" s="94" t="s">
        <v>236</v>
      </c>
      <c r="E47" s="95">
        <v>43884</v>
      </c>
      <c r="F47" s="96">
        <v>30</v>
      </c>
      <c r="G47" s="96" t="s">
        <v>237</v>
      </c>
      <c r="H47" s="96" t="s">
        <v>153</v>
      </c>
      <c r="I47" s="98">
        <v>43914</v>
      </c>
    </row>
    <row r="48" spans="1:9" ht="26.25" thickBot="1" x14ac:dyDescent="0.3">
      <c r="A48" s="99" t="str">
        <f t="shared" si="0"/>
        <v>230245315843914</v>
      </c>
      <c r="B48" s="111"/>
      <c r="C48" s="94">
        <v>2302453158</v>
      </c>
      <c r="D48" s="94" t="s">
        <v>261</v>
      </c>
      <c r="E48" s="95">
        <v>43912</v>
      </c>
      <c r="F48" s="96">
        <v>2</v>
      </c>
      <c r="G48" s="96" t="s">
        <v>181</v>
      </c>
      <c r="H48" s="96" t="s">
        <v>163</v>
      </c>
      <c r="I48" s="98">
        <v>43914</v>
      </c>
    </row>
    <row r="49" spans="1:9" ht="26.25" thickBot="1" x14ac:dyDescent="0.3">
      <c r="A49" s="99" t="str">
        <f t="shared" si="0"/>
        <v>300942509043914</v>
      </c>
      <c r="B49" s="111"/>
      <c r="C49" s="94">
        <v>3009425090</v>
      </c>
      <c r="D49" s="94" t="s">
        <v>262</v>
      </c>
      <c r="E49" s="95">
        <v>43912</v>
      </c>
      <c r="F49" s="96">
        <v>2</v>
      </c>
      <c r="G49" s="96" t="s">
        <v>181</v>
      </c>
      <c r="H49" s="96" t="s">
        <v>93</v>
      </c>
      <c r="I49" s="98">
        <v>43914</v>
      </c>
    </row>
    <row r="50" spans="1:9" ht="39" thickBot="1" x14ac:dyDescent="0.3">
      <c r="A50" s="99" t="str">
        <f t="shared" si="0"/>
        <v>130352339643914</v>
      </c>
      <c r="B50" s="112"/>
      <c r="C50" s="94">
        <v>1303523396</v>
      </c>
      <c r="D50" s="94" t="s">
        <v>263</v>
      </c>
      <c r="E50" s="95">
        <v>43912</v>
      </c>
      <c r="F50" s="96">
        <v>2</v>
      </c>
      <c r="G50" s="96" t="s">
        <v>159</v>
      </c>
      <c r="H50" s="96" t="s">
        <v>153</v>
      </c>
      <c r="I50" s="98">
        <v>43914</v>
      </c>
    </row>
    <row r="51" spans="1:9" ht="15.75" thickBot="1" x14ac:dyDescent="0.3">
      <c r="A51" s="99" t="str">
        <f t="shared" si="0"/>
        <v>100257513343914</v>
      </c>
      <c r="B51" s="110" t="s">
        <v>17</v>
      </c>
      <c r="C51" s="94">
        <v>1002575133</v>
      </c>
      <c r="D51" s="94" t="s">
        <v>169</v>
      </c>
      <c r="E51" s="95">
        <v>43889</v>
      </c>
      <c r="F51" s="96">
        <v>25</v>
      </c>
      <c r="G51" s="96" t="s">
        <v>155</v>
      </c>
      <c r="H51" s="96" t="s">
        <v>93</v>
      </c>
      <c r="I51" s="98">
        <v>43914</v>
      </c>
    </row>
    <row r="52" spans="1:9" ht="26.25" thickBot="1" x14ac:dyDescent="0.3">
      <c r="A52" s="99" t="str">
        <f t="shared" si="0"/>
        <v>160562223043914</v>
      </c>
      <c r="B52" s="111"/>
      <c r="C52" s="94">
        <v>1605622230</v>
      </c>
      <c r="D52" s="94" t="s">
        <v>241</v>
      </c>
      <c r="E52" s="95">
        <v>43894</v>
      </c>
      <c r="F52" s="96">
        <v>20</v>
      </c>
      <c r="G52" s="96" t="s">
        <v>242</v>
      </c>
      <c r="H52" s="96" t="s">
        <v>243</v>
      </c>
      <c r="I52" s="98">
        <v>43914</v>
      </c>
    </row>
    <row r="53" spans="1:9" ht="39" thickBot="1" x14ac:dyDescent="0.3">
      <c r="A53" s="99" t="str">
        <f t="shared" si="0"/>
        <v>250246517643914</v>
      </c>
      <c r="B53" s="111"/>
      <c r="C53" s="94">
        <v>2502465176</v>
      </c>
      <c r="D53" s="94" t="s">
        <v>172</v>
      </c>
      <c r="E53" s="95">
        <v>43900</v>
      </c>
      <c r="F53" s="96">
        <v>14</v>
      </c>
      <c r="G53" s="96" t="s">
        <v>152</v>
      </c>
      <c r="H53" s="96" t="s">
        <v>93</v>
      </c>
      <c r="I53" s="98">
        <v>43914</v>
      </c>
    </row>
    <row r="54" spans="1:9" ht="15.75" thickBot="1" x14ac:dyDescent="0.3">
      <c r="A54" s="99" t="str">
        <f t="shared" si="0"/>
        <v>81237203443914</v>
      </c>
      <c r="B54" s="111"/>
      <c r="C54" s="94">
        <v>812372034</v>
      </c>
      <c r="D54" s="94" t="s">
        <v>173</v>
      </c>
      <c r="E54" s="95">
        <v>43900</v>
      </c>
      <c r="F54" s="96">
        <v>14</v>
      </c>
      <c r="G54" s="96" t="s">
        <v>159</v>
      </c>
      <c r="H54" s="96" t="s">
        <v>174</v>
      </c>
      <c r="I54" s="98">
        <v>43914</v>
      </c>
    </row>
    <row r="55" spans="1:9" ht="39" thickBot="1" x14ac:dyDescent="0.3">
      <c r="A55" s="99" t="str">
        <f t="shared" si="0"/>
        <v>80163639643914</v>
      </c>
      <c r="B55" s="111"/>
      <c r="C55" s="94">
        <v>801636396</v>
      </c>
      <c r="D55" s="94" t="s">
        <v>175</v>
      </c>
      <c r="E55" s="95">
        <v>43901</v>
      </c>
      <c r="F55" s="96">
        <v>13</v>
      </c>
      <c r="G55" s="96" t="s">
        <v>155</v>
      </c>
      <c r="H55" s="96" t="s">
        <v>153</v>
      </c>
      <c r="I55" s="98">
        <v>43914</v>
      </c>
    </row>
    <row r="56" spans="1:9" ht="26.25" thickBot="1" x14ac:dyDescent="0.3">
      <c r="A56" s="99" t="str">
        <f t="shared" si="0"/>
        <v>110859341043914</v>
      </c>
      <c r="B56" s="111"/>
      <c r="C56" s="94">
        <v>1108593410</v>
      </c>
      <c r="D56" s="94" t="s">
        <v>179</v>
      </c>
      <c r="E56" s="95">
        <v>43906</v>
      </c>
      <c r="F56" s="96">
        <v>8</v>
      </c>
      <c r="G56" s="96" t="s">
        <v>159</v>
      </c>
      <c r="H56" s="96" t="s">
        <v>163</v>
      </c>
      <c r="I56" s="98">
        <v>43914</v>
      </c>
    </row>
    <row r="57" spans="1:9" ht="39" thickBot="1" x14ac:dyDescent="0.3">
      <c r="A57" s="99" t="str">
        <f t="shared" si="0"/>
        <v>60761535443914</v>
      </c>
      <c r="B57" s="111"/>
      <c r="C57" s="94">
        <v>607615354</v>
      </c>
      <c r="D57" s="94" t="s">
        <v>244</v>
      </c>
      <c r="E57" s="95">
        <v>43907</v>
      </c>
      <c r="F57" s="96">
        <v>7</v>
      </c>
      <c r="G57" s="96" t="s">
        <v>237</v>
      </c>
      <c r="H57" s="96" t="s">
        <v>93</v>
      </c>
      <c r="I57" s="98">
        <v>43914</v>
      </c>
    </row>
    <row r="58" spans="1:9" ht="39" thickBot="1" x14ac:dyDescent="0.3">
      <c r="A58" s="99" t="str">
        <f t="shared" si="0"/>
        <v>270344519943914</v>
      </c>
      <c r="B58" s="112"/>
      <c r="C58" s="94">
        <v>2703445199</v>
      </c>
      <c r="D58" s="94" t="s">
        <v>245</v>
      </c>
      <c r="E58" s="95">
        <v>43908</v>
      </c>
      <c r="F58" s="96">
        <v>6</v>
      </c>
      <c r="G58" s="96" t="s">
        <v>237</v>
      </c>
      <c r="H58" s="96" t="s">
        <v>93</v>
      </c>
      <c r="I58" s="98">
        <v>43914</v>
      </c>
    </row>
  </sheetData>
  <mergeCells count="3">
    <mergeCell ref="B3:B7"/>
    <mergeCell ref="B8:B12"/>
    <mergeCell ref="B13:B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</sheetPr>
  <dimension ref="A1:J531"/>
  <sheetViews>
    <sheetView showZeros="0" workbookViewId="0">
      <selection activeCell="X67" sqref="X67"/>
    </sheetView>
  </sheetViews>
  <sheetFormatPr defaultRowHeight="15" x14ac:dyDescent="0.25"/>
  <cols>
    <col min="1" max="1" width="10.7109375" bestFit="1" customWidth="1"/>
    <col min="3" max="3" width="9.140625" style="26"/>
  </cols>
  <sheetData>
    <row r="1" spans="1:10" s="26" customFormat="1" x14ac:dyDescent="0.25">
      <c r="B1" s="26" t="s">
        <v>274</v>
      </c>
      <c r="C1" s="26" t="s">
        <v>275</v>
      </c>
      <c r="D1" s="26" t="s">
        <v>70</v>
      </c>
      <c r="E1" s="26" t="s">
        <v>121</v>
      </c>
      <c r="F1" s="26" t="s">
        <v>123</v>
      </c>
      <c r="G1" s="26" t="s">
        <v>124</v>
      </c>
      <c r="H1" s="26" t="s">
        <v>246</v>
      </c>
      <c r="I1" s="26" t="s">
        <v>276</v>
      </c>
      <c r="J1" s="26" t="s">
        <v>131</v>
      </c>
    </row>
    <row r="2" spans="1:10" x14ac:dyDescent="0.25">
      <c r="B2" s="26" t="s">
        <v>12</v>
      </c>
      <c r="C2" s="26" t="s">
        <v>14</v>
      </c>
      <c r="D2" s="26" t="s">
        <v>16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29</v>
      </c>
    </row>
    <row r="3" spans="1:10" x14ac:dyDescent="0.25">
      <c r="A3" s="67">
        <v>43899</v>
      </c>
      <c r="B3">
        <f>IFERROR(IF(GETPIVOTDATA("STAT_BED_OCCUPIED",'Occupancy by Spec Pivot'!$A$3,"STAT_SPECIALTY_CODE",B$2,"Day",$A3)=0,"NA",GETPIVOTDATA("STAT_BED_OCCUPIED",'Occupancy by Spec Pivot'!$A$3,"STAT_SPECIALTY_CODE",B$2,"Day",$A3)),"")</f>
        <v>48</v>
      </c>
      <c r="C3" s="26">
        <f>IFERROR(IF(GETPIVOTDATA("STAT_BED_OCCUPIED",'Occupancy by Spec Pivot'!$A$3,"STAT_SPECIALTY_CODE",C$2,"Day",$A3)=0,"",GETPIVOTDATA("STAT_BED_OCCUPIED",'Occupancy by Spec Pivot'!$A$3,"STAT_SPECIALTY_CODE",C$2,"Day",$A3)),"")</f>
        <v>25</v>
      </c>
      <c r="D3" s="26">
        <f>IFERROR(IF(GETPIVOTDATA("STAT_BED_OCCUPIED",'Occupancy by Spec Pivot'!$A$3,"STAT_SPECIALTY_CODE",D$2,"Day",$A3)=0,"",GETPIVOTDATA("STAT_BED_OCCUPIED",'Occupancy by Spec Pivot'!$A$3,"STAT_SPECIALTY_CODE",D$2,"Day",$A3)),"")</f>
        <v>27</v>
      </c>
      <c r="E3" s="26">
        <v>0</v>
      </c>
      <c r="F3" s="26" t="str">
        <f>IFERROR(IF(GETPIVOTDATA("STAT_BED_OCCUPIED",'Occupancy by Spec Pivot'!$A$3,"STAT_SPECIALTY_CODE",F$2,"Day",$A3)=0,"",GETPIVOTDATA("STAT_BED_OCCUPIED",'Occupancy by Spec Pivot'!$A$3,"STAT_SPECIALTY_CODE",F$2,"Day",$A3)),"")</f>
        <v/>
      </c>
      <c r="G3" s="26">
        <f>IFERROR(IF(GETPIVOTDATA("STAT_BED_OCCUPIED",'Occupancy by Spec Pivot'!$A$3,"STAT_SPECIALTY_CODE",G$2,"Day",$A3)=0,"",GETPIVOTDATA("STAT_BED_OCCUPIED",'Occupancy by Spec Pivot'!$A$3,"STAT_SPECIALTY_CODE",G$2,"Day",$A3)),"")</f>
        <v>31</v>
      </c>
      <c r="H3" s="26" t="str">
        <f>IFERROR(IF(GETPIVOTDATA("STAT_BED_OCCUPIED",'Occupancy by Spec Pivot'!$A$3,"STAT_SPECIALTY_CODE",H$2,"Day",$A3)=0,"",GETPIVOTDATA("STAT_BED_OCCUPIED",'Occupancy by Spec Pivot'!$A$3,"STAT_SPECIALTY_CODE",H$2,"Day",$A3)),"")</f>
        <v/>
      </c>
      <c r="I3" s="26">
        <f>IFERROR(IF(GETPIVOTDATA("STAT_BED_OCCUPIED",'Occupancy by Spec Pivot'!$A$3,"STAT_SPECIALTY_CODE",I$2,"Day",$A3)=0,"",GETPIVOTDATA("STAT_BED_OCCUPIED",'Occupancy by Spec Pivot'!$A$3,"STAT_SPECIALTY_CODE",I$2,"Day",$A3)),"")</f>
        <v>3</v>
      </c>
      <c r="J3">
        <f>SUM(B3:I3)</f>
        <v>134</v>
      </c>
    </row>
    <row r="4" spans="1:10" x14ac:dyDescent="0.25">
      <c r="A4" s="67">
        <v>43900</v>
      </c>
      <c r="B4" s="26">
        <f>IFERROR(IF(GETPIVOTDATA("STAT_BED_OCCUPIED",'Occupancy by Spec Pivot'!$A$3,"STAT_SPECIALTY_CODE",B$2,"Day",$A4)=0,"",GETPIVOTDATA("STAT_BED_OCCUPIED",'Occupancy by Spec Pivot'!$A$3,"STAT_SPECIALTY_CODE",B$2,"Day",$A4)),"")</f>
        <v>48</v>
      </c>
      <c r="C4" s="26">
        <f>IFERROR(IF(GETPIVOTDATA("STAT_BED_OCCUPIED",'Occupancy by Spec Pivot'!$A$3,"STAT_SPECIALTY_CODE",C$2,"Day",$A4)=0,"",GETPIVOTDATA("STAT_BED_OCCUPIED",'Occupancy by Spec Pivot'!$A$3,"STAT_SPECIALTY_CODE",C$2,"Day",$A4)),"")</f>
        <v>29</v>
      </c>
      <c r="D4" s="26">
        <f>IFERROR(IF(GETPIVOTDATA("STAT_BED_OCCUPIED",'Occupancy by Spec Pivot'!$A$3,"STAT_SPECIALTY_CODE",D$2,"Day",$A4)=0,"",GETPIVOTDATA("STAT_BED_OCCUPIED",'Occupancy by Spec Pivot'!$A$3,"STAT_SPECIALTY_CODE",D$2,"Day",$A4)),"")</f>
        <v>30</v>
      </c>
      <c r="E4" s="26" t="str">
        <f>IFERROR(IF(GETPIVOTDATA("STAT_BED_OCCUPIED",'Occupancy by Spec Pivot'!$A$3,"STAT_SPECIALTY_CODE",E$2,"Day",$A4)=0,"",GETPIVOTDATA("STAT_BED_OCCUPIED",'Occupancy by Spec Pivot'!$A$3,"STAT_SPECIALTY_CODE",E$2,"Day",$A4)),"")</f>
        <v/>
      </c>
      <c r="F4" s="26" t="str">
        <f>IFERROR(IF(GETPIVOTDATA("STAT_BED_OCCUPIED",'Occupancy by Spec Pivot'!$A$3,"STAT_SPECIALTY_CODE",F$2,"Day",$A4)=0,"",GETPIVOTDATA("STAT_BED_OCCUPIED",'Occupancy by Spec Pivot'!$A$3,"STAT_SPECIALTY_CODE",F$2,"Day",$A4)),"")</f>
        <v/>
      </c>
      <c r="G4" s="26">
        <f>IFERROR(IF(GETPIVOTDATA("STAT_BED_OCCUPIED",'Occupancy by Spec Pivot'!$A$3,"STAT_SPECIALTY_CODE",G$2,"Day",$A4)=0,"",GETPIVOTDATA("STAT_BED_OCCUPIED",'Occupancy by Spec Pivot'!$A$3,"STAT_SPECIALTY_CODE",G$2,"Day",$A4)),"")</f>
        <v>37</v>
      </c>
      <c r="H4" s="26" t="str">
        <f>IFERROR(IF(GETPIVOTDATA("STAT_BED_OCCUPIED",'Occupancy by Spec Pivot'!$A$3,"STAT_SPECIALTY_CODE",H$2,"Day",$A4)=0,"",GETPIVOTDATA("STAT_BED_OCCUPIED",'Occupancy by Spec Pivot'!$A$3,"STAT_SPECIALTY_CODE",H$2,"Day",$A4)),"")</f>
        <v/>
      </c>
      <c r="I4" s="26">
        <f>IFERROR(IF(GETPIVOTDATA("STAT_BED_OCCUPIED",'Occupancy by Spec Pivot'!$A$3,"STAT_SPECIALTY_CODE",I$2,"Day",$A4)=0,"",GETPIVOTDATA("STAT_BED_OCCUPIED",'Occupancy by Spec Pivot'!$A$3,"STAT_SPECIALTY_CODE",I$2,"Day",$A4)),"")</f>
        <v>4</v>
      </c>
      <c r="J4" s="26">
        <f t="shared" ref="J4:J55" si="0">SUM(B4:I4)</f>
        <v>148</v>
      </c>
    </row>
    <row r="5" spans="1:10" x14ac:dyDescent="0.25">
      <c r="A5" s="67">
        <v>43901</v>
      </c>
      <c r="B5" s="26">
        <f>IFERROR(IF(GETPIVOTDATA("STAT_BED_OCCUPIED",'Occupancy by Spec Pivot'!$A$3,"STAT_SPECIALTY_CODE",B$2,"Day",$A5)=0,"",GETPIVOTDATA("STAT_BED_OCCUPIED",'Occupancy by Spec Pivot'!$A$3,"STAT_SPECIALTY_CODE",B$2,"Day",$A5)),"")</f>
        <v>47</v>
      </c>
      <c r="C5" s="26">
        <f>IFERROR(IF(GETPIVOTDATA("STAT_BED_OCCUPIED",'Occupancy by Spec Pivot'!$A$3,"STAT_SPECIALTY_CODE",C$2,"Day",$A5)=0,"",GETPIVOTDATA("STAT_BED_OCCUPIED",'Occupancy by Spec Pivot'!$A$3,"STAT_SPECIALTY_CODE",C$2,"Day",$A5)),"")</f>
        <v>29</v>
      </c>
      <c r="D5" s="26">
        <f>IFERROR(IF(GETPIVOTDATA("STAT_BED_OCCUPIED",'Occupancy by Spec Pivot'!$A$3,"STAT_SPECIALTY_CODE",D$2,"Day",$A5)=0,"",GETPIVOTDATA("STAT_BED_OCCUPIED",'Occupancy by Spec Pivot'!$A$3,"STAT_SPECIALTY_CODE",D$2,"Day",$A5)),"")</f>
        <v>31</v>
      </c>
      <c r="E5" s="26">
        <f>IFERROR(IF(GETPIVOTDATA("STAT_BED_OCCUPIED",'Occupancy by Spec Pivot'!$A$3,"STAT_SPECIALTY_CODE",E$2,"Day",$A5)=0,"",GETPIVOTDATA("STAT_BED_OCCUPIED",'Occupancy by Spec Pivot'!$A$3,"STAT_SPECIALTY_CODE",E$2,"Day",$A5)),"")</f>
        <v>1</v>
      </c>
      <c r="F5" s="26" t="str">
        <f>IFERROR(IF(GETPIVOTDATA("STAT_BED_OCCUPIED",'Occupancy by Spec Pivot'!$A$3,"STAT_SPECIALTY_CODE",F$2,"Day",$A5)=0,"",GETPIVOTDATA("STAT_BED_OCCUPIED",'Occupancy by Spec Pivot'!$A$3,"STAT_SPECIALTY_CODE",F$2,"Day",$A5)),"")</f>
        <v/>
      </c>
      <c r="G5" s="26">
        <f>IFERROR(IF(GETPIVOTDATA("STAT_BED_OCCUPIED",'Occupancy by Spec Pivot'!$A$3,"STAT_SPECIALTY_CODE",G$2,"Day",$A5)=0,"",GETPIVOTDATA("STAT_BED_OCCUPIED",'Occupancy by Spec Pivot'!$A$3,"STAT_SPECIALTY_CODE",G$2,"Day",$A5)),"")</f>
        <v>42</v>
      </c>
      <c r="H5" s="26" t="str">
        <f>IFERROR(IF(GETPIVOTDATA("STAT_BED_OCCUPIED",'Occupancy by Spec Pivot'!$A$3,"STAT_SPECIALTY_CODE",H$2,"Day",$A5)=0,"",GETPIVOTDATA("STAT_BED_OCCUPIED",'Occupancy by Spec Pivot'!$A$3,"STAT_SPECIALTY_CODE",H$2,"Day",$A5)),"")</f>
        <v/>
      </c>
      <c r="I5" s="26">
        <f>IFERROR(IF(GETPIVOTDATA("STAT_BED_OCCUPIED",'Occupancy by Spec Pivot'!$A$3,"STAT_SPECIALTY_CODE",I$2,"Day",$A5)=0,"",GETPIVOTDATA("STAT_BED_OCCUPIED",'Occupancy by Spec Pivot'!$A$3,"STAT_SPECIALTY_CODE",I$2,"Day",$A5)),"")</f>
        <v>4</v>
      </c>
      <c r="J5" s="26">
        <f t="shared" si="0"/>
        <v>154</v>
      </c>
    </row>
    <row r="6" spans="1:10" x14ac:dyDescent="0.25">
      <c r="A6" s="67">
        <v>43902</v>
      </c>
      <c r="B6" s="26">
        <f>IFERROR(IF(GETPIVOTDATA("STAT_BED_OCCUPIED",'Occupancy by Spec Pivot'!$A$3,"STAT_SPECIALTY_CODE",B$2,"Day",$A6)=0,"",GETPIVOTDATA("STAT_BED_OCCUPIED",'Occupancy by Spec Pivot'!$A$3,"STAT_SPECIALTY_CODE",B$2,"Day",$A6)),"")</f>
        <v>42</v>
      </c>
      <c r="C6" s="26">
        <f>IFERROR(IF(GETPIVOTDATA("STAT_BED_OCCUPIED",'Occupancy by Spec Pivot'!$A$3,"STAT_SPECIALTY_CODE",C$2,"Day",$A6)=0,"",GETPIVOTDATA("STAT_BED_OCCUPIED",'Occupancy by Spec Pivot'!$A$3,"STAT_SPECIALTY_CODE",C$2,"Day",$A6)),"")</f>
        <v>29</v>
      </c>
      <c r="D6" s="26">
        <f>IFERROR(IF(GETPIVOTDATA("STAT_BED_OCCUPIED",'Occupancy by Spec Pivot'!$A$3,"STAT_SPECIALTY_CODE",D$2,"Day",$A6)=0,"",GETPIVOTDATA("STAT_BED_OCCUPIED",'Occupancy by Spec Pivot'!$A$3,"STAT_SPECIALTY_CODE",D$2,"Day",$A6)),"")</f>
        <v>28</v>
      </c>
      <c r="E6" s="26" t="str">
        <f>IFERROR(IF(GETPIVOTDATA("STAT_BED_OCCUPIED",'Occupancy by Spec Pivot'!$A$3,"STAT_SPECIALTY_CODE",E$2,"Day",$A6)=0,"",GETPIVOTDATA("STAT_BED_OCCUPIED",'Occupancy by Spec Pivot'!$A$3,"STAT_SPECIALTY_CODE",E$2,"Day",$A6)),"")</f>
        <v/>
      </c>
      <c r="F6" s="26" t="str">
        <f>IFERROR(IF(GETPIVOTDATA("STAT_BED_OCCUPIED",'Occupancy by Spec Pivot'!$A$3,"STAT_SPECIALTY_CODE",F$2,"Day",$A6)=0,"",GETPIVOTDATA("STAT_BED_OCCUPIED",'Occupancy by Spec Pivot'!$A$3,"STAT_SPECIALTY_CODE",F$2,"Day",$A6)),"")</f>
        <v/>
      </c>
      <c r="G6" s="26">
        <f>IFERROR(IF(GETPIVOTDATA("STAT_BED_OCCUPIED",'Occupancy by Spec Pivot'!$A$3,"STAT_SPECIALTY_CODE",G$2,"Day",$A6)=0,"",GETPIVOTDATA("STAT_BED_OCCUPIED",'Occupancy by Spec Pivot'!$A$3,"STAT_SPECIALTY_CODE",G$2,"Day",$A6)),"")</f>
        <v>48</v>
      </c>
      <c r="H6" s="26" t="str">
        <f>IFERROR(IF(GETPIVOTDATA("STAT_BED_OCCUPIED",'Occupancy by Spec Pivot'!$A$3,"STAT_SPECIALTY_CODE",H$2,"Day",$A6)=0,"",GETPIVOTDATA("STAT_BED_OCCUPIED",'Occupancy by Spec Pivot'!$A$3,"STAT_SPECIALTY_CODE",H$2,"Day",$A6)),"")</f>
        <v/>
      </c>
      <c r="I6" s="26" t="str">
        <f>IFERROR(IF(GETPIVOTDATA("STAT_BED_OCCUPIED",'Occupancy by Spec Pivot'!$A$3,"STAT_SPECIALTY_CODE",I$2,"Day",$A6)=0,"",GETPIVOTDATA("STAT_BED_OCCUPIED",'Occupancy by Spec Pivot'!$A$3,"STAT_SPECIALTY_CODE",I$2,"Day",$A6)),"")</f>
        <v/>
      </c>
      <c r="J6" s="26">
        <f t="shared" si="0"/>
        <v>147</v>
      </c>
    </row>
    <row r="7" spans="1:10" x14ac:dyDescent="0.25">
      <c r="A7" s="67">
        <v>43903</v>
      </c>
      <c r="B7" s="26">
        <f>IFERROR(IF(GETPIVOTDATA("STAT_BED_OCCUPIED",'Occupancy by Spec Pivot'!$A$3,"STAT_SPECIALTY_CODE",B$2,"Day",$A7)=0,"",GETPIVOTDATA("STAT_BED_OCCUPIED",'Occupancy by Spec Pivot'!$A$3,"STAT_SPECIALTY_CODE",B$2,"Day",$A7)),"")</f>
        <v>38</v>
      </c>
      <c r="C7" s="26">
        <f>IFERROR(IF(GETPIVOTDATA("STAT_BED_OCCUPIED",'Occupancy by Spec Pivot'!$A$3,"STAT_SPECIALTY_CODE",C$2,"Day",$A7)=0,"",GETPIVOTDATA("STAT_BED_OCCUPIED",'Occupancy by Spec Pivot'!$A$3,"STAT_SPECIALTY_CODE",C$2,"Day",$A7)),"")</f>
        <v>23</v>
      </c>
      <c r="D7" s="26">
        <f>IFERROR(IF(GETPIVOTDATA("STAT_BED_OCCUPIED",'Occupancy by Spec Pivot'!$A$3,"STAT_SPECIALTY_CODE",D$2,"Day",$A7)=0,"",GETPIVOTDATA("STAT_BED_OCCUPIED",'Occupancy by Spec Pivot'!$A$3,"STAT_SPECIALTY_CODE",D$2,"Day",$A7)),"")</f>
        <v>22</v>
      </c>
      <c r="E7" s="26">
        <f>IFERROR(IF(GETPIVOTDATA("STAT_BED_OCCUPIED",'Occupancy by Spec Pivot'!$A$3,"STAT_SPECIALTY_CODE",E$2,"Day",$A7)=0,"",GETPIVOTDATA("STAT_BED_OCCUPIED",'Occupancy by Spec Pivot'!$A$3,"STAT_SPECIALTY_CODE",E$2,"Day",$A7)),"")</f>
        <v>3</v>
      </c>
      <c r="F7" s="26" t="str">
        <f>IFERROR(IF(GETPIVOTDATA("STAT_BED_OCCUPIED",'Occupancy by Spec Pivot'!$A$3,"STAT_SPECIALTY_CODE",F$2,"Day",$A7)=0,"",GETPIVOTDATA("STAT_BED_OCCUPIED",'Occupancy by Spec Pivot'!$A$3,"STAT_SPECIALTY_CODE",F$2,"Day",$A7)),"")</f>
        <v/>
      </c>
      <c r="G7" s="26">
        <f>IFERROR(IF(GETPIVOTDATA("STAT_BED_OCCUPIED",'Occupancy by Spec Pivot'!$A$3,"STAT_SPECIALTY_CODE",G$2,"Day",$A7)=0,"",GETPIVOTDATA("STAT_BED_OCCUPIED",'Occupancy by Spec Pivot'!$A$3,"STAT_SPECIALTY_CODE",G$2,"Day",$A7)),"")</f>
        <v>50</v>
      </c>
      <c r="H7" s="26" t="str">
        <f>IFERROR(IF(GETPIVOTDATA("STAT_BED_OCCUPIED",'Occupancy by Spec Pivot'!$A$3,"STAT_SPECIALTY_CODE",H$2,"Day",$A7)=0,"",GETPIVOTDATA("STAT_BED_OCCUPIED",'Occupancy by Spec Pivot'!$A$3,"STAT_SPECIALTY_CODE",H$2,"Day",$A7)),"")</f>
        <v/>
      </c>
      <c r="I7" s="26" t="str">
        <f>IFERROR(IF(GETPIVOTDATA("STAT_BED_OCCUPIED",'Occupancy by Spec Pivot'!$A$3,"STAT_SPECIALTY_CODE",I$2,"Day",$A7)=0,"",GETPIVOTDATA("STAT_BED_OCCUPIED",'Occupancy by Spec Pivot'!$A$3,"STAT_SPECIALTY_CODE",I$2,"Day",$A7)),"")</f>
        <v/>
      </c>
      <c r="J7" s="26">
        <f t="shared" si="0"/>
        <v>136</v>
      </c>
    </row>
    <row r="8" spans="1:10" x14ac:dyDescent="0.25">
      <c r="A8" s="67">
        <v>43904</v>
      </c>
      <c r="B8" s="26">
        <f>IFERROR(IF(GETPIVOTDATA("STAT_BED_OCCUPIED",'Occupancy by Spec Pivot'!$A$3,"STAT_SPECIALTY_CODE",B$2,"Day",$A8)=0,"",GETPIVOTDATA("STAT_BED_OCCUPIED",'Occupancy by Spec Pivot'!$A$3,"STAT_SPECIALTY_CODE",B$2,"Day",$A8)),"")</f>
        <v>37</v>
      </c>
      <c r="C8" s="26">
        <f>IFERROR(IF(GETPIVOTDATA("STAT_BED_OCCUPIED",'Occupancy by Spec Pivot'!$A$3,"STAT_SPECIALTY_CODE",C$2,"Day",$A8)=0,"",GETPIVOTDATA("STAT_BED_OCCUPIED",'Occupancy by Spec Pivot'!$A$3,"STAT_SPECIALTY_CODE",C$2,"Day",$A8)),"")</f>
        <v>18</v>
      </c>
      <c r="D8" s="26">
        <f>IFERROR(IF(GETPIVOTDATA("STAT_BED_OCCUPIED",'Occupancy by Spec Pivot'!$A$3,"STAT_SPECIALTY_CODE",D$2,"Day",$A8)=0,"",GETPIVOTDATA("STAT_BED_OCCUPIED",'Occupancy by Spec Pivot'!$A$3,"STAT_SPECIALTY_CODE",D$2,"Day",$A8)),"")</f>
        <v>16</v>
      </c>
      <c r="E8" s="26" t="str">
        <f>IFERROR(IF(GETPIVOTDATA("STAT_BED_OCCUPIED",'Occupancy by Spec Pivot'!$A$3,"STAT_SPECIALTY_CODE",E$2,"Day",$A8)=0,"",GETPIVOTDATA("STAT_BED_OCCUPIED",'Occupancy by Spec Pivot'!$A$3,"STAT_SPECIALTY_CODE",E$2,"Day",$A8)),"")</f>
        <v/>
      </c>
      <c r="F8" s="26" t="str">
        <f>IFERROR(IF(GETPIVOTDATA("STAT_BED_OCCUPIED",'Occupancy by Spec Pivot'!$A$3,"STAT_SPECIALTY_CODE",F$2,"Day",$A8)=0,"",GETPIVOTDATA("STAT_BED_OCCUPIED",'Occupancy by Spec Pivot'!$A$3,"STAT_SPECIALTY_CODE",F$2,"Day",$A8)),"")</f>
        <v/>
      </c>
      <c r="G8" s="26">
        <f>IFERROR(IF(GETPIVOTDATA("STAT_BED_OCCUPIED",'Occupancy by Spec Pivot'!$A$3,"STAT_SPECIALTY_CODE",G$2,"Day",$A8)=0,"",GETPIVOTDATA("STAT_BED_OCCUPIED",'Occupancy by Spec Pivot'!$A$3,"STAT_SPECIALTY_CODE",G$2,"Day",$A8)),"")</f>
        <v>40</v>
      </c>
      <c r="H8" s="26" t="str">
        <f>IFERROR(IF(GETPIVOTDATA("STAT_BED_OCCUPIED",'Occupancy by Spec Pivot'!$A$3,"STAT_SPECIALTY_CODE",H$2,"Day",$A8)=0,"",GETPIVOTDATA("STAT_BED_OCCUPIED",'Occupancy by Spec Pivot'!$A$3,"STAT_SPECIALTY_CODE",H$2,"Day",$A8)),"")</f>
        <v/>
      </c>
      <c r="I8" s="26" t="str">
        <f>IFERROR(IF(GETPIVOTDATA("STAT_BED_OCCUPIED",'Occupancy by Spec Pivot'!$A$3,"STAT_SPECIALTY_CODE",I$2,"Day",$A8)=0,"",GETPIVOTDATA("STAT_BED_OCCUPIED",'Occupancy by Spec Pivot'!$A$3,"STAT_SPECIALTY_CODE",I$2,"Day",$A8)),"")</f>
        <v/>
      </c>
      <c r="J8" s="26">
        <f t="shared" si="0"/>
        <v>111</v>
      </c>
    </row>
    <row r="9" spans="1:10" x14ac:dyDescent="0.25">
      <c r="A9" s="67">
        <v>43905</v>
      </c>
      <c r="B9" s="26">
        <f>IFERROR(IF(GETPIVOTDATA("STAT_BED_OCCUPIED",'Occupancy by Spec Pivot'!$A$3,"STAT_SPECIALTY_CODE",B$2,"Day",$A9)=0,"",GETPIVOTDATA("STAT_BED_OCCUPIED",'Occupancy by Spec Pivot'!$A$3,"STAT_SPECIALTY_CODE",B$2,"Day",$A9)),"")</f>
        <v>41</v>
      </c>
      <c r="C9" s="26">
        <f>IFERROR(IF(GETPIVOTDATA("STAT_BED_OCCUPIED",'Occupancy by Spec Pivot'!$A$3,"STAT_SPECIALTY_CODE",C$2,"Day",$A9)=0,"",GETPIVOTDATA("STAT_BED_OCCUPIED",'Occupancy by Spec Pivot'!$A$3,"STAT_SPECIALTY_CODE",C$2,"Day",$A9)),"")</f>
        <v>21</v>
      </c>
      <c r="D9" s="26">
        <f>IFERROR(IF(GETPIVOTDATA("STAT_BED_OCCUPIED",'Occupancy by Spec Pivot'!$A$3,"STAT_SPECIALTY_CODE",D$2,"Day",$A9)=0,"",GETPIVOTDATA("STAT_BED_OCCUPIED",'Occupancy by Spec Pivot'!$A$3,"STAT_SPECIALTY_CODE",D$2,"Day",$A9)),"")</f>
        <v>19</v>
      </c>
      <c r="E9" s="26" t="str">
        <f>IFERROR(IF(GETPIVOTDATA("STAT_BED_OCCUPIED",'Occupancy by Spec Pivot'!$A$3,"STAT_SPECIALTY_CODE",E$2,"Day",$A9)=0,"",GETPIVOTDATA("STAT_BED_OCCUPIED",'Occupancy by Spec Pivot'!$A$3,"STAT_SPECIALTY_CODE",E$2,"Day",$A9)),"")</f>
        <v/>
      </c>
      <c r="F9" s="26" t="str">
        <f>IFERROR(IF(GETPIVOTDATA("STAT_BED_OCCUPIED",'Occupancy by Spec Pivot'!$A$3,"STAT_SPECIALTY_CODE",F$2,"Day",$A9)=0,"",GETPIVOTDATA("STAT_BED_OCCUPIED",'Occupancy by Spec Pivot'!$A$3,"STAT_SPECIALTY_CODE",F$2,"Day",$A9)),"")</f>
        <v/>
      </c>
      <c r="G9" s="26">
        <f>IFERROR(IF(GETPIVOTDATA("STAT_BED_OCCUPIED",'Occupancy by Spec Pivot'!$A$3,"STAT_SPECIALTY_CODE",G$2,"Day",$A9)=0,"",GETPIVOTDATA("STAT_BED_OCCUPIED",'Occupancy by Spec Pivot'!$A$3,"STAT_SPECIALTY_CODE",G$2,"Day",$A9)),"")</f>
        <v>29</v>
      </c>
      <c r="H9" s="26" t="str">
        <f>IFERROR(IF(GETPIVOTDATA("STAT_BED_OCCUPIED",'Occupancy by Spec Pivot'!$A$3,"STAT_SPECIALTY_CODE",H$2,"Day",$A9)=0,"",GETPIVOTDATA("STAT_BED_OCCUPIED",'Occupancy by Spec Pivot'!$A$3,"STAT_SPECIALTY_CODE",H$2,"Day",$A9)),"")</f>
        <v/>
      </c>
      <c r="I9" s="26" t="str">
        <f>IFERROR(IF(GETPIVOTDATA("STAT_BED_OCCUPIED",'Occupancy by Spec Pivot'!$A$3,"STAT_SPECIALTY_CODE",I$2,"Day",$A9)=0,"",GETPIVOTDATA("STAT_BED_OCCUPIED",'Occupancy by Spec Pivot'!$A$3,"STAT_SPECIALTY_CODE",I$2,"Day",$A9)),"")</f>
        <v/>
      </c>
      <c r="J9" s="26">
        <f t="shared" si="0"/>
        <v>110</v>
      </c>
    </row>
    <row r="10" spans="1:10" x14ac:dyDescent="0.25">
      <c r="A10" s="67">
        <v>43906</v>
      </c>
      <c r="B10" s="26">
        <f>IFERROR(IF(GETPIVOTDATA("STAT_BED_OCCUPIED",'Occupancy by Spec Pivot'!$A$3,"STAT_SPECIALTY_CODE",B$2,"Day",$A10)=0,"",GETPIVOTDATA("STAT_BED_OCCUPIED",'Occupancy by Spec Pivot'!$A$3,"STAT_SPECIALTY_CODE",B$2,"Day",$A10)),"")</f>
        <v>40</v>
      </c>
      <c r="C10" s="26">
        <f>IFERROR(IF(GETPIVOTDATA("STAT_BED_OCCUPIED",'Occupancy by Spec Pivot'!$A$3,"STAT_SPECIALTY_CODE",C$2,"Day",$A10)=0,"",GETPIVOTDATA("STAT_BED_OCCUPIED",'Occupancy by Spec Pivot'!$A$3,"STAT_SPECIALTY_CODE",C$2,"Day",$A10)),"")</f>
        <v>22</v>
      </c>
      <c r="D10" s="26">
        <f>IFERROR(IF(GETPIVOTDATA("STAT_BED_OCCUPIED",'Occupancy by Spec Pivot'!$A$3,"STAT_SPECIALTY_CODE",D$2,"Day",$A10)=0,"",GETPIVOTDATA("STAT_BED_OCCUPIED",'Occupancy by Spec Pivot'!$A$3,"STAT_SPECIALTY_CODE",D$2,"Day",$A10)),"")</f>
        <v>32</v>
      </c>
      <c r="E10" s="26">
        <f>IFERROR(IF(GETPIVOTDATA("STAT_BED_OCCUPIED",'Occupancy by Spec Pivot'!$A$3,"STAT_SPECIALTY_CODE",E$2,"Day",$A10)=0,"",GETPIVOTDATA("STAT_BED_OCCUPIED",'Occupancy by Spec Pivot'!$A$3,"STAT_SPECIALTY_CODE",E$2,"Day",$A10)),"")</f>
        <v>1</v>
      </c>
      <c r="F10" s="26" t="str">
        <f>IFERROR(IF(GETPIVOTDATA("STAT_BED_OCCUPIED",'Occupancy by Spec Pivot'!$A$3,"STAT_SPECIALTY_CODE",F$2,"Day",$A10)=0,"",GETPIVOTDATA("STAT_BED_OCCUPIED",'Occupancy by Spec Pivot'!$A$3,"STAT_SPECIALTY_CODE",F$2,"Day",$A10)),"")</f>
        <v/>
      </c>
      <c r="G10" s="26">
        <f>IFERROR(IF(GETPIVOTDATA("STAT_BED_OCCUPIED",'Occupancy by Spec Pivot'!$A$3,"STAT_SPECIALTY_CODE",G$2,"Day",$A10)=0,"",GETPIVOTDATA("STAT_BED_OCCUPIED",'Occupancy by Spec Pivot'!$A$3,"STAT_SPECIALTY_CODE",G$2,"Day",$A10)),"")</f>
        <v>35</v>
      </c>
      <c r="H10" s="26" t="str">
        <f>IFERROR(IF(GETPIVOTDATA("STAT_BED_OCCUPIED",'Occupancy by Spec Pivot'!$A$3,"STAT_SPECIALTY_CODE",H$2,"Day",$A10)=0,"",GETPIVOTDATA("STAT_BED_OCCUPIED",'Occupancy by Spec Pivot'!$A$3,"STAT_SPECIALTY_CODE",H$2,"Day",$A10)),"")</f>
        <v/>
      </c>
      <c r="I10" s="26">
        <f>IFERROR(IF(GETPIVOTDATA("STAT_BED_OCCUPIED",'Occupancy by Spec Pivot'!$A$3,"STAT_SPECIALTY_CODE",I$2,"Day",$A10)=0,"",GETPIVOTDATA("STAT_BED_OCCUPIED",'Occupancy by Spec Pivot'!$A$3,"STAT_SPECIALTY_CODE",I$2,"Day",$A10)),"")</f>
        <v>4</v>
      </c>
      <c r="J10" s="26">
        <f t="shared" si="0"/>
        <v>134</v>
      </c>
    </row>
    <row r="11" spans="1:10" x14ac:dyDescent="0.25">
      <c r="A11" s="67">
        <v>43907</v>
      </c>
      <c r="B11" s="26">
        <f>IFERROR(IF(GETPIVOTDATA("STAT_BED_OCCUPIED",'Occupancy by Spec Pivot'!$A$3,"STAT_SPECIALTY_CODE",B$2,"Day",$A11)=0,"",GETPIVOTDATA("STAT_BED_OCCUPIED",'Occupancy by Spec Pivot'!$A$3,"STAT_SPECIALTY_CODE",B$2,"Day",$A11)),"")</f>
        <v>38</v>
      </c>
      <c r="C11" s="26">
        <f>IFERROR(IF(GETPIVOTDATA("STAT_BED_OCCUPIED",'Occupancy by Spec Pivot'!$A$3,"STAT_SPECIALTY_CODE",C$2,"Day",$A11)=0,"",GETPIVOTDATA("STAT_BED_OCCUPIED",'Occupancy by Spec Pivot'!$A$3,"STAT_SPECIALTY_CODE",C$2,"Day",$A11)),"")</f>
        <v>21</v>
      </c>
      <c r="D11" s="26">
        <f>IFERROR(IF(GETPIVOTDATA("STAT_BED_OCCUPIED",'Occupancy by Spec Pivot'!$A$3,"STAT_SPECIALTY_CODE",D$2,"Day",$A11)=0,"",GETPIVOTDATA("STAT_BED_OCCUPIED",'Occupancy by Spec Pivot'!$A$3,"STAT_SPECIALTY_CODE",D$2,"Day",$A11)),"")</f>
        <v>30</v>
      </c>
      <c r="E11" s="26" t="str">
        <f>IFERROR(IF(GETPIVOTDATA("STAT_BED_OCCUPIED",'Occupancy by Spec Pivot'!$A$3,"STAT_SPECIALTY_CODE",E$2,"Day",$A11)=0,"",GETPIVOTDATA("STAT_BED_OCCUPIED",'Occupancy by Spec Pivot'!$A$3,"STAT_SPECIALTY_CODE",E$2,"Day",$A11)),"")</f>
        <v/>
      </c>
      <c r="F11" s="26" t="str">
        <f>IFERROR(IF(GETPIVOTDATA("STAT_BED_OCCUPIED",'Occupancy by Spec Pivot'!$A$3,"STAT_SPECIALTY_CODE",F$2,"Day",$A11)=0,"",GETPIVOTDATA("STAT_BED_OCCUPIED",'Occupancy by Spec Pivot'!$A$3,"STAT_SPECIALTY_CODE",F$2,"Day",$A11)),"")</f>
        <v/>
      </c>
      <c r="G11" s="26">
        <f>IFERROR(IF(GETPIVOTDATA("STAT_BED_OCCUPIED",'Occupancy by Spec Pivot'!$A$3,"STAT_SPECIALTY_CODE",G$2,"Day",$A11)=0,"",GETPIVOTDATA("STAT_BED_OCCUPIED",'Occupancy by Spec Pivot'!$A$3,"STAT_SPECIALTY_CODE",G$2,"Day",$A11)),"")</f>
        <v>36</v>
      </c>
      <c r="H11" s="26" t="str">
        <f>IFERROR(IF(GETPIVOTDATA("STAT_BED_OCCUPIED",'Occupancy by Spec Pivot'!$A$3,"STAT_SPECIALTY_CODE",H$2,"Day",$A11)=0,"",GETPIVOTDATA("STAT_BED_OCCUPIED",'Occupancy by Spec Pivot'!$A$3,"STAT_SPECIALTY_CODE",H$2,"Day",$A11)),"")</f>
        <v/>
      </c>
      <c r="I11" s="26">
        <f>IFERROR(IF(GETPIVOTDATA("STAT_BED_OCCUPIED",'Occupancy by Spec Pivot'!$A$3,"STAT_SPECIALTY_CODE",I$2,"Day",$A11)=0,"",GETPIVOTDATA("STAT_BED_OCCUPIED",'Occupancy by Spec Pivot'!$A$3,"STAT_SPECIALTY_CODE",I$2,"Day",$A11)),"")</f>
        <v>4</v>
      </c>
      <c r="J11" s="26">
        <f t="shared" si="0"/>
        <v>129</v>
      </c>
    </row>
    <row r="12" spans="1:10" x14ac:dyDescent="0.25">
      <c r="A12" s="67">
        <v>43908</v>
      </c>
      <c r="B12" s="26">
        <f>IFERROR(IF(GETPIVOTDATA("STAT_BED_OCCUPIED",'Occupancy by Spec Pivot'!$A$3,"STAT_SPECIALTY_CODE",B$2,"Day",$A12)=0,"",GETPIVOTDATA("STAT_BED_OCCUPIED",'Occupancy by Spec Pivot'!$A$3,"STAT_SPECIALTY_CODE",B$2,"Day",$A12)),"")</f>
        <v>42</v>
      </c>
      <c r="C12" s="26">
        <f>IFERROR(IF(GETPIVOTDATA("STAT_BED_OCCUPIED",'Occupancy by Spec Pivot'!$A$3,"STAT_SPECIALTY_CODE",C$2,"Day",$A12)=0,"",GETPIVOTDATA("STAT_BED_OCCUPIED",'Occupancy by Spec Pivot'!$A$3,"STAT_SPECIALTY_CODE",C$2,"Day",$A12)),"")</f>
        <v>21</v>
      </c>
      <c r="D12" s="26">
        <f>IFERROR(IF(GETPIVOTDATA("STAT_BED_OCCUPIED",'Occupancy by Spec Pivot'!$A$3,"STAT_SPECIALTY_CODE",D$2,"Day",$A12)=0,"",GETPIVOTDATA("STAT_BED_OCCUPIED",'Occupancy by Spec Pivot'!$A$3,"STAT_SPECIALTY_CODE",D$2,"Day",$A12)),"")</f>
        <v>31</v>
      </c>
      <c r="E12" s="26">
        <f>IFERROR(IF(GETPIVOTDATA("STAT_BED_OCCUPIED",'Occupancy by Spec Pivot'!$A$3,"STAT_SPECIALTY_CODE",E$2,"Day",$A12)=0,"",GETPIVOTDATA("STAT_BED_OCCUPIED",'Occupancy by Spec Pivot'!$A$3,"STAT_SPECIALTY_CODE",E$2,"Day",$A12)),"")</f>
        <v>3</v>
      </c>
      <c r="F12" s="26" t="str">
        <f>IFERROR(IF(GETPIVOTDATA("STAT_BED_OCCUPIED",'Occupancy by Spec Pivot'!$A$3,"STAT_SPECIALTY_CODE",F$2,"Day",$A12)=0,"",GETPIVOTDATA("STAT_BED_OCCUPIED",'Occupancy by Spec Pivot'!$A$3,"STAT_SPECIALTY_CODE",F$2,"Day",$A12)),"")</f>
        <v/>
      </c>
      <c r="G12" s="26">
        <f>IFERROR(IF(GETPIVOTDATA("STAT_BED_OCCUPIED",'Occupancy by Spec Pivot'!$A$3,"STAT_SPECIALTY_CODE",G$2,"Day",$A12)=0,"",GETPIVOTDATA("STAT_BED_OCCUPIED",'Occupancy by Spec Pivot'!$A$3,"STAT_SPECIALTY_CODE",G$2,"Day",$A12)),"")</f>
        <v>25</v>
      </c>
      <c r="H12" s="26" t="str">
        <f>IFERROR(IF(GETPIVOTDATA("STAT_BED_OCCUPIED",'Occupancy by Spec Pivot'!$A$3,"STAT_SPECIALTY_CODE",H$2,"Day",$A12)=0,"",GETPIVOTDATA("STAT_BED_OCCUPIED",'Occupancy by Spec Pivot'!$A$3,"STAT_SPECIALTY_CODE",H$2,"Day",$A12)),"")</f>
        <v/>
      </c>
      <c r="I12" s="26">
        <f>IFERROR(IF(GETPIVOTDATA("STAT_BED_OCCUPIED",'Occupancy by Spec Pivot'!$A$3,"STAT_SPECIALTY_CODE",I$2,"Day",$A12)=0,"",GETPIVOTDATA("STAT_BED_OCCUPIED",'Occupancy by Spec Pivot'!$A$3,"STAT_SPECIALTY_CODE",I$2,"Day",$A12)),"")</f>
        <v>4</v>
      </c>
      <c r="J12" s="26">
        <f t="shared" si="0"/>
        <v>126</v>
      </c>
    </row>
    <row r="13" spans="1:10" x14ac:dyDescent="0.25">
      <c r="A13" s="67">
        <v>43909</v>
      </c>
      <c r="B13" s="26">
        <f>IFERROR(IF(GETPIVOTDATA("STAT_BED_OCCUPIED",'Occupancy by Spec Pivot'!$A$3,"STAT_SPECIALTY_CODE",B$2,"Day",$A13)=0,"",GETPIVOTDATA("STAT_BED_OCCUPIED",'Occupancy by Spec Pivot'!$A$3,"STAT_SPECIALTY_CODE",B$2,"Day",$A13)),"")</f>
        <v>42</v>
      </c>
      <c r="C13" s="26">
        <f>IFERROR(IF(GETPIVOTDATA("STAT_BED_OCCUPIED",'Occupancy by Spec Pivot'!$A$3,"STAT_SPECIALTY_CODE",C$2,"Day",$A13)=0,"",GETPIVOTDATA("STAT_BED_OCCUPIED",'Occupancy by Spec Pivot'!$A$3,"STAT_SPECIALTY_CODE",C$2,"Day",$A13)),"")</f>
        <v>23</v>
      </c>
      <c r="D13" s="26">
        <f>IFERROR(IF(GETPIVOTDATA("STAT_BED_OCCUPIED",'Occupancy by Spec Pivot'!$A$3,"STAT_SPECIALTY_CODE",D$2,"Day",$A13)=0,"",GETPIVOTDATA("STAT_BED_OCCUPIED",'Occupancy by Spec Pivot'!$A$3,"STAT_SPECIALTY_CODE",D$2,"Day",$A13)),"")</f>
        <v>28</v>
      </c>
      <c r="E13" s="26">
        <f>IFERROR(IF(GETPIVOTDATA("STAT_BED_OCCUPIED",'Occupancy by Spec Pivot'!$A$3,"STAT_SPECIALTY_CODE",E$2,"Day",$A13)=0,"",GETPIVOTDATA("STAT_BED_OCCUPIED",'Occupancy by Spec Pivot'!$A$3,"STAT_SPECIALTY_CODE",E$2,"Day",$A13)),"")</f>
        <v>1</v>
      </c>
      <c r="F13" s="26" t="str">
        <f>IFERROR(IF(GETPIVOTDATA("STAT_BED_OCCUPIED",'Occupancy by Spec Pivot'!$A$3,"STAT_SPECIALTY_CODE",F$2,"Day",$A13)=0,"",GETPIVOTDATA("STAT_BED_OCCUPIED",'Occupancy by Spec Pivot'!$A$3,"STAT_SPECIALTY_CODE",F$2,"Day",$A13)),"")</f>
        <v/>
      </c>
      <c r="G13" s="26">
        <f>IFERROR(IF(GETPIVOTDATA("STAT_BED_OCCUPIED",'Occupancy by Spec Pivot'!$A$3,"STAT_SPECIALTY_CODE",G$2,"Day",$A13)=0,"",GETPIVOTDATA("STAT_BED_OCCUPIED",'Occupancy by Spec Pivot'!$A$3,"STAT_SPECIALTY_CODE",G$2,"Day",$A13)),"")</f>
        <v>14</v>
      </c>
      <c r="H13" s="26" t="str">
        <f>IFERROR(IF(GETPIVOTDATA("STAT_BED_OCCUPIED",'Occupancy by Spec Pivot'!$A$3,"STAT_SPECIALTY_CODE",H$2,"Day",$A13)=0,"",GETPIVOTDATA("STAT_BED_OCCUPIED",'Occupancy by Spec Pivot'!$A$3,"STAT_SPECIALTY_CODE",H$2,"Day",$A13)),"")</f>
        <v/>
      </c>
      <c r="I13" s="26" t="str">
        <f>IFERROR(IF(GETPIVOTDATA("STAT_BED_OCCUPIED",'Occupancy by Spec Pivot'!$A$3,"STAT_SPECIALTY_CODE",I$2,"Day",$A13)=0,"",GETPIVOTDATA("STAT_BED_OCCUPIED",'Occupancy by Spec Pivot'!$A$3,"STAT_SPECIALTY_CODE",I$2,"Day",$A13)),"")</f>
        <v/>
      </c>
      <c r="J13" s="26">
        <f t="shared" si="0"/>
        <v>108</v>
      </c>
    </row>
    <row r="14" spans="1:10" x14ac:dyDescent="0.25">
      <c r="A14" s="67">
        <v>43910</v>
      </c>
      <c r="B14" s="26">
        <f>IFERROR(IF(GETPIVOTDATA("STAT_BED_OCCUPIED",'Occupancy by Spec Pivot'!$A$3,"STAT_SPECIALTY_CODE",B$2,"Day",$A14)=0,"",GETPIVOTDATA("STAT_BED_OCCUPIED",'Occupancy by Spec Pivot'!$A$3,"STAT_SPECIALTY_CODE",B$2,"Day",$A14)),"")</f>
        <v>39</v>
      </c>
      <c r="C14" s="26">
        <f>IFERROR(IF(GETPIVOTDATA("STAT_BED_OCCUPIED",'Occupancy by Spec Pivot'!$A$3,"STAT_SPECIALTY_CODE",C$2,"Day",$A14)=0,"",GETPIVOTDATA("STAT_BED_OCCUPIED",'Occupancy by Spec Pivot'!$A$3,"STAT_SPECIALTY_CODE",C$2,"Day",$A14)),"")</f>
        <v>18</v>
      </c>
      <c r="D14" s="26">
        <f>IFERROR(IF(GETPIVOTDATA("STAT_BED_OCCUPIED",'Occupancy by Spec Pivot'!$A$3,"STAT_SPECIALTY_CODE",D$2,"Day",$A14)=0,"",GETPIVOTDATA("STAT_BED_OCCUPIED",'Occupancy by Spec Pivot'!$A$3,"STAT_SPECIALTY_CODE",D$2,"Day",$A14)),"")</f>
        <v>23</v>
      </c>
      <c r="E14" s="26">
        <f>IFERROR(IF(GETPIVOTDATA("STAT_BED_OCCUPIED",'Occupancy by Spec Pivot'!$A$3,"STAT_SPECIALTY_CODE",E$2,"Day",$A14)=0,"",GETPIVOTDATA("STAT_BED_OCCUPIED",'Occupancy by Spec Pivot'!$A$3,"STAT_SPECIALTY_CODE",E$2,"Day",$A14)),"")</f>
        <v>1</v>
      </c>
      <c r="F14" s="26" t="str">
        <f>IFERROR(IF(GETPIVOTDATA("STAT_BED_OCCUPIED",'Occupancy by Spec Pivot'!$A$3,"STAT_SPECIALTY_CODE",F$2,"Day",$A14)=0,"",GETPIVOTDATA("STAT_BED_OCCUPIED",'Occupancy by Spec Pivot'!$A$3,"STAT_SPECIALTY_CODE",F$2,"Day",$A14)),"")</f>
        <v/>
      </c>
      <c r="G14" s="26">
        <f>IFERROR(IF(GETPIVOTDATA("STAT_BED_OCCUPIED",'Occupancy by Spec Pivot'!$A$3,"STAT_SPECIALTY_CODE",G$2,"Day",$A14)=0,"",GETPIVOTDATA("STAT_BED_OCCUPIED",'Occupancy by Spec Pivot'!$A$3,"STAT_SPECIALTY_CODE",G$2,"Day",$A14)),"")</f>
        <v>8</v>
      </c>
      <c r="H14" s="26" t="str">
        <f>IFERROR(IF(GETPIVOTDATA("STAT_BED_OCCUPIED",'Occupancy by Spec Pivot'!$A$3,"STAT_SPECIALTY_CODE",H$2,"Day",$A14)=0,"",GETPIVOTDATA("STAT_BED_OCCUPIED",'Occupancy by Spec Pivot'!$A$3,"STAT_SPECIALTY_CODE",H$2,"Day",$A14)),"")</f>
        <v/>
      </c>
      <c r="I14" s="26" t="str">
        <f>IFERROR(IF(GETPIVOTDATA("STAT_BED_OCCUPIED",'Occupancy by Spec Pivot'!$A$3,"STAT_SPECIALTY_CODE",I$2,"Day",$A14)=0,"",GETPIVOTDATA("STAT_BED_OCCUPIED",'Occupancy by Spec Pivot'!$A$3,"STAT_SPECIALTY_CODE",I$2,"Day",$A14)),"")</f>
        <v/>
      </c>
      <c r="J14" s="26">
        <f t="shared" si="0"/>
        <v>89</v>
      </c>
    </row>
    <row r="15" spans="1:10" x14ac:dyDescent="0.25">
      <c r="A15" s="67">
        <v>43911</v>
      </c>
      <c r="B15" s="26">
        <f>IFERROR(IF(GETPIVOTDATA("STAT_BED_OCCUPIED",'Occupancy by Spec Pivot'!$A$3,"STAT_SPECIALTY_CODE",B$2,"Day",$A15)=0,"",GETPIVOTDATA("STAT_BED_OCCUPIED",'Occupancy by Spec Pivot'!$A$3,"STAT_SPECIALTY_CODE",B$2,"Day",$A15)),"")</f>
        <v>38</v>
      </c>
      <c r="C15" s="26">
        <f>IFERROR(IF(GETPIVOTDATA("STAT_BED_OCCUPIED",'Occupancy by Spec Pivot'!$A$3,"STAT_SPECIALTY_CODE",C$2,"Day",$A15)=0,"",GETPIVOTDATA("STAT_BED_OCCUPIED",'Occupancy by Spec Pivot'!$A$3,"STAT_SPECIALTY_CODE",C$2,"Day",$A15)),"")</f>
        <v>15</v>
      </c>
      <c r="D15" s="26">
        <f>IFERROR(IF(GETPIVOTDATA("STAT_BED_OCCUPIED",'Occupancy by Spec Pivot'!$A$3,"STAT_SPECIALTY_CODE",D$2,"Day",$A15)=0,"",GETPIVOTDATA("STAT_BED_OCCUPIED",'Occupancy by Spec Pivot'!$A$3,"STAT_SPECIALTY_CODE",D$2,"Day",$A15)),"")</f>
        <v>17</v>
      </c>
      <c r="E15" s="26">
        <f>IFERROR(IF(GETPIVOTDATA("STAT_BED_OCCUPIED",'Occupancy by Spec Pivot'!$A$3,"STAT_SPECIALTY_CODE",E$2,"Day",$A15)=0,"",GETPIVOTDATA("STAT_BED_OCCUPIED",'Occupancy by Spec Pivot'!$A$3,"STAT_SPECIALTY_CODE",E$2,"Day",$A15)),"")</f>
        <v>1</v>
      </c>
      <c r="F15" s="26" t="str">
        <f>IFERROR(IF(GETPIVOTDATA("STAT_BED_OCCUPIED",'Occupancy by Spec Pivot'!$A$3,"STAT_SPECIALTY_CODE",F$2,"Day",$A15)=0,"",GETPIVOTDATA("STAT_BED_OCCUPIED",'Occupancy by Spec Pivot'!$A$3,"STAT_SPECIALTY_CODE",F$2,"Day",$A15)),"")</f>
        <v/>
      </c>
      <c r="G15" s="26">
        <f>IFERROR(IF(GETPIVOTDATA("STAT_BED_OCCUPIED",'Occupancy by Spec Pivot'!$A$3,"STAT_SPECIALTY_CODE",G$2,"Day",$A15)=0,"",GETPIVOTDATA("STAT_BED_OCCUPIED",'Occupancy by Spec Pivot'!$A$3,"STAT_SPECIALTY_CODE",G$2,"Day",$A15)),"")</f>
        <v>5</v>
      </c>
      <c r="H15" s="26" t="str">
        <f>IFERROR(IF(GETPIVOTDATA("STAT_BED_OCCUPIED",'Occupancy by Spec Pivot'!$A$3,"STAT_SPECIALTY_CODE",H$2,"Day",$A15)=0,"",GETPIVOTDATA("STAT_BED_OCCUPIED",'Occupancy by Spec Pivot'!$A$3,"STAT_SPECIALTY_CODE",H$2,"Day",$A15)),"")</f>
        <v/>
      </c>
      <c r="I15" s="26" t="str">
        <f>IFERROR(IF(GETPIVOTDATA("STAT_BED_OCCUPIED",'Occupancy by Spec Pivot'!$A$3,"STAT_SPECIALTY_CODE",I$2,"Day",$A15)=0,"",GETPIVOTDATA("STAT_BED_OCCUPIED",'Occupancy by Spec Pivot'!$A$3,"STAT_SPECIALTY_CODE",I$2,"Day",$A15)),"")</f>
        <v/>
      </c>
      <c r="J15" s="26">
        <f t="shared" si="0"/>
        <v>76</v>
      </c>
    </row>
    <row r="16" spans="1:10" x14ac:dyDescent="0.25">
      <c r="A16" s="67">
        <v>43912</v>
      </c>
      <c r="B16" s="26">
        <f>IFERROR(IF(GETPIVOTDATA("STAT_BED_OCCUPIED",'Occupancy by Spec Pivot'!$A$3,"STAT_SPECIALTY_CODE",B$2,"Day",$A16)=0,"",GETPIVOTDATA("STAT_BED_OCCUPIED",'Occupancy by Spec Pivot'!$A$3,"STAT_SPECIALTY_CODE",B$2,"Day",$A16)),"")</f>
        <v>38</v>
      </c>
      <c r="C16" s="26">
        <f>IFERROR(IF(GETPIVOTDATA("STAT_BED_OCCUPIED",'Occupancy by Spec Pivot'!$A$3,"STAT_SPECIALTY_CODE",C$2,"Day",$A16)=0,"",GETPIVOTDATA("STAT_BED_OCCUPIED",'Occupancy by Spec Pivot'!$A$3,"STAT_SPECIALTY_CODE",C$2,"Day",$A16)),"")</f>
        <v>18</v>
      </c>
      <c r="D16" s="26">
        <f>IFERROR(IF(GETPIVOTDATA("STAT_BED_OCCUPIED",'Occupancy by Spec Pivot'!$A$3,"STAT_SPECIALTY_CODE",D$2,"Day",$A16)=0,"",GETPIVOTDATA("STAT_BED_OCCUPIED",'Occupancy by Spec Pivot'!$A$3,"STAT_SPECIALTY_CODE",D$2,"Day",$A16)),"")</f>
        <v>23</v>
      </c>
      <c r="E16" s="26">
        <f>IFERROR(IF(GETPIVOTDATA("STAT_BED_OCCUPIED",'Occupancy by Spec Pivot'!$A$3,"STAT_SPECIALTY_CODE",E$2,"Day",$A16)=0,"",GETPIVOTDATA("STAT_BED_OCCUPIED",'Occupancy by Spec Pivot'!$A$3,"STAT_SPECIALTY_CODE",E$2,"Day",$A16)),"")</f>
        <v>1</v>
      </c>
      <c r="F16" s="26" t="str">
        <f>IFERROR(IF(GETPIVOTDATA("STAT_BED_OCCUPIED",'Occupancy by Spec Pivot'!$A$3,"STAT_SPECIALTY_CODE",F$2,"Day",$A16)=0,"",GETPIVOTDATA("STAT_BED_OCCUPIED",'Occupancy by Spec Pivot'!$A$3,"STAT_SPECIALTY_CODE",F$2,"Day",$A16)),"")</f>
        <v/>
      </c>
      <c r="G16" s="26">
        <f>IFERROR(IF(GETPIVOTDATA("STAT_BED_OCCUPIED",'Occupancy by Spec Pivot'!$A$3,"STAT_SPECIALTY_CODE",G$2,"Day",$A16)=0,"",GETPIVOTDATA("STAT_BED_OCCUPIED",'Occupancy by Spec Pivot'!$A$3,"STAT_SPECIALTY_CODE",G$2,"Day",$A16)),"")</f>
        <v>5</v>
      </c>
      <c r="H16" s="26" t="str">
        <f>IFERROR(IF(GETPIVOTDATA("STAT_BED_OCCUPIED",'Occupancy by Spec Pivot'!$A$3,"STAT_SPECIALTY_CODE",H$2,"Day",$A16)=0,"",GETPIVOTDATA("STAT_BED_OCCUPIED",'Occupancy by Spec Pivot'!$A$3,"STAT_SPECIALTY_CODE",H$2,"Day",$A16)),"")</f>
        <v/>
      </c>
      <c r="I16" s="26" t="str">
        <f>IFERROR(IF(GETPIVOTDATA("STAT_BED_OCCUPIED",'Occupancy by Spec Pivot'!$A$3,"STAT_SPECIALTY_CODE",I$2,"Day",$A16)=0,"",GETPIVOTDATA("STAT_BED_OCCUPIED",'Occupancy by Spec Pivot'!$A$3,"STAT_SPECIALTY_CODE",I$2,"Day",$A16)),"")</f>
        <v/>
      </c>
      <c r="J16" s="26">
        <f t="shared" si="0"/>
        <v>85</v>
      </c>
    </row>
    <row r="17" spans="1:10" x14ac:dyDescent="0.25">
      <c r="A17" s="67">
        <v>43913</v>
      </c>
      <c r="B17" s="26">
        <f>IFERROR(IF(GETPIVOTDATA("STAT_BED_OCCUPIED",'Occupancy by Spec Pivot'!$A$3,"STAT_SPECIALTY_CODE",B$2,"Day",$A17)=0,"",GETPIVOTDATA("STAT_BED_OCCUPIED",'Occupancy by Spec Pivot'!$A$3,"STAT_SPECIALTY_CODE",B$2,"Day",$A17)),"")</f>
        <v>40</v>
      </c>
      <c r="C17" s="26">
        <f>IFERROR(IF(GETPIVOTDATA("STAT_BED_OCCUPIED",'Occupancy by Spec Pivot'!$A$3,"STAT_SPECIALTY_CODE",C$2,"Day",$A17)=0,"",GETPIVOTDATA("STAT_BED_OCCUPIED",'Occupancy by Spec Pivot'!$A$3,"STAT_SPECIALTY_CODE",C$2,"Day",$A17)),"")</f>
        <v>20</v>
      </c>
      <c r="D17" s="26">
        <f>IFERROR(IF(GETPIVOTDATA("STAT_BED_OCCUPIED",'Occupancy by Spec Pivot'!$A$3,"STAT_SPECIALTY_CODE",D$2,"Day",$A17)=0,"",GETPIVOTDATA("STAT_BED_OCCUPIED",'Occupancy by Spec Pivot'!$A$3,"STAT_SPECIALTY_CODE",D$2,"Day",$A17)),"")</f>
        <v>36</v>
      </c>
      <c r="E17" s="26" t="str">
        <f>IFERROR(IF(GETPIVOTDATA("STAT_BED_OCCUPIED",'Occupancy by Spec Pivot'!$A$3,"STAT_SPECIALTY_CODE",E$2,"Day",$A17)=0,"",GETPIVOTDATA("STAT_BED_OCCUPIED",'Occupancy by Spec Pivot'!$A$3,"STAT_SPECIALTY_CODE",E$2,"Day",$A17)),"")</f>
        <v/>
      </c>
      <c r="F17" s="26" t="str">
        <f>IFERROR(IF(GETPIVOTDATA("STAT_BED_OCCUPIED",'Occupancy by Spec Pivot'!$A$3,"STAT_SPECIALTY_CODE",F$2,"Day",$A17)=0,"",GETPIVOTDATA("STAT_BED_OCCUPIED",'Occupancy by Spec Pivot'!$A$3,"STAT_SPECIALTY_CODE",F$2,"Day",$A17)),"")</f>
        <v/>
      </c>
      <c r="G17" s="26">
        <f>IFERROR(IF(GETPIVOTDATA("STAT_BED_OCCUPIED",'Occupancy by Spec Pivot'!$A$3,"STAT_SPECIALTY_CODE",G$2,"Day",$A17)=0,"",GETPIVOTDATA("STAT_BED_OCCUPIED",'Occupancy by Spec Pivot'!$A$3,"STAT_SPECIALTY_CODE",G$2,"Day",$A17)),"")</f>
        <v>5</v>
      </c>
      <c r="H17" s="26" t="str">
        <f>IFERROR(IF(GETPIVOTDATA("STAT_BED_OCCUPIED",'Occupancy by Spec Pivot'!$A$3,"STAT_SPECIALTY_CODE",H$2,"Day",$A17)=0,"",GETPIVOTDATA("STAT_BED_OCCUPIED",'Occupancy by Spec Pivot'!$A$3,"STAT_SPECIALTY_CODE",H$2,"Day",$A17)),"")</f>
        <v/>
      </c>
      <c r="I17" s="26" t="str">
        <f>IFERROR(IF(GETPIVOTDATA("STAT_BED_OCCUPIED",'Occupancy by Spec Pivot'!$A$3,"STAT_SPECIALTY_CODE",I$2,"Day",$A17)=0,"",GETPIVOTDATA("STAT_BED_OCCUPIED",'Occupancy by Spec Pivot'!$A$3,"STAT_SPECIALTY_CODE",I$2,"Day",$A17)),"")</f>
        <v/>
      </c>
      <c r="J17" s="26">
        <f t="shared" si="0"/>
        <v>101</v>
      </c>
    </row>
    <row r="18" spans="1:10" hidden="1" x14ac:dyDescent="0.25">
      <c r="A18" s="67">
        <v>43914</v>
      </c>
      <c r="B18" s="26" t="str">
        <f>IFERROR(IF(GETPIVOTDATA("STAT_BED_OCCUPIED",'Occupancy by Spec Pivot'!$A$3,"STAT_SPECIALTY_CODE",B$2,"Day",$A18)=0,"",GETPIVOTDATA("STAT_BED_OCCUPIED",'Occupancy by Spec Pivot'!$A$3,"STAT_SPECIALTY_CODE",B$2,"Day",$A18)),"")</f>
        <v/>
      </c>
      <c r="C18" s="26" t="str">
        <f>IFERROR(IF(GETPIVOTDATA("STAT_BED_OCCUPIED",'Occupancy by Spec Pivot'!$A$3,"STAT_SPECIALTY_CODE",C$2,"Day",$A18)=0,"",GETPIVOTDATA("STAT_BED_OCCUPIED",'Occupancy by Spec Pivot'!$A$3,"STAT_SPECIALTY_CODE",C$2,"Day",$A18)),"")</f>
        <v/>
      </c>
      <c r="D18" s="26" t="str">
        <f>IFERROR(IF(GETPIVOTDATA("STAT_BED_OCCUPIED",'Occupancy by Spec Pivot'!$A$3,"STAT_SPECIALTY_CODE",D$2,"Day",$A18)=0,"",GETPIVOTDATA("STAT_BED_OCCUPIED",'Occupancy by Spec Pivot'!$A$3,"STAT_SPECIALTY_CODE",D$2,"Day",$A18)),"")</f>
        <v/>
      </c>
      <c r="E18" s="26" t="str">
        <f>IFERROR(IF(GETPIVOTDATA("STAT_BED_OCCUPIED",'Occupancy by Spec Pivot'!$A$3,"STAT_SPECIALTY_CODE",E$2,"Day",$A18)=0,"",GETPIVOTDATA("STAT_BED_OCCUPIED",'Occupancy by Spec Pivot'!$A$3,"STAT_SPECIALTY_CODE",E$2,"Day",$A18)),"")</f>
        <v/>
      </c>
      <c r="F18" s="26" t="str">
        <f>IFERROR(IF(GETPIVOTDATA("STAT_BED_OCCUPIED",'Occupancy by Spec Pivot'!$A$3,"STAT_SPECIALTY_CODE",F$2,"Day",$A18)=0,"",GETPIVOTDATA("STAT_BED_OCCUPIED",'Occupancy by Spec Pivot'!$A$3,"STAT_SPECIALTY_CODE",F$2,"Day",$A18)),"")</f>
        <v/>
      </c>
      <c r="G18" s="26" t="str">
        <f>IFERROR(IF(GETPIVOTDATA("STAT_BED_OCCUPIED",'Occupancy by Spec Pivot'!$A$3,"STAT_SPECIALTY_CODE",G$2,"Day",$A18)=0,"",GETPIVOTDATA("STAT_BED_OCCUPIED",'Occupancy by Spec Pivot'!$A$3,"STAT_SPECIALTY_CODE",G$2,"Day",$A18)),"")</f>
        <v/>
      </c>
      <c r="H18" s="26" t="str">
        <f>IFERROR(IF(GETPIVOTDATA("STAT_BED_OCCUPIED",'Occupancy by Spec Pivot'!$A$3,"STAT_SPECIALTY_CODE",H$2,"Day",$A18)=0,"",GETPIVOTDATA("STAT_BED_OCCUPIED",'Occupancy by Spec Pivot'!$A$3,"STAT_SPECIALTY_CODE",H$2,"Day",$A18)),"")</f>
        <v/>
      </c>
      <c r="I18" s="26" t="str">
        <f>IFERROR(IF(GETPIVOTDATA("STAT_BED_OCCUPIED",'Occupancy by Spec Pivot'!$A$3,"STAT_SPECIALTY_CODE",I$2,"Day",$A18)=0,"",GETPIVOTDATA("STAT_BED_OCCUPIED",'Occupancy by Spec Pivot'!$A$3,"STAT_SPECIALTY_CODE",I$2,"Day",$A18)),"")</f>
        <v/>
      </c>
      <c r="J18" s="26">
        <f t="shared" si="0"/>
        <v>0</v>
      </c>
    </row>
    <row r="19" spans="1:10" hidden="1" x14ac:dyDescent="0.25">
      <c r="A19" s="67">
        <v>43915</v>
      </c>
      <c r="B19" s="26" t="str">
        <f>IFERROR(IF(GETPIVOTDATA("STAT_BED_OCCUPIED",'Occupancy by Spec Pivot'!$A$3,"STAT_SPECIALTY_CODE",B$2,"Day",$A19)=0,"",GETPIVOTDATA("STAT_BED_OCCUPIED",'Occupancy by Spec Pivot'!$A$3,"STAT_SPECIALTY_CODE",B$2,"Day",$A19)),"")</f>
        <v/>
      </c>
      <c r="C19" s="26" t="str">
        <f>IFERROR(IF(GETPIVOTDATA("STAT_BED_OCCUPIED",'Occupancy by Spec Pivot'!$A$3,"STAT_SPECIALTY_CODE",C$2,"Day",$A19)=0,"",GETPIVOTDATA("STAT_BED_OCCUPIED",'Occupancy by Spec Pivot'!$A$3,"STAT_SPECIALTY_CODE",C$2,"Day",$A19)),"")</f>
        <v/>
      </c>
      <c r="D19" s="26" t="str">
        <f>IFERROR(IF(GETPIVOTDATA("STAT_BED_OCCUPIED",'Occupancy by Spec Pivot'!$A$3,"STAT_SPECIALTY_CODE",D$2,"Day",$A19)=0,"",GETPIVOTDATA("STAT_BED_OCCUPIED",'Occupancy by Spec Pivot'!$A$3,"STAT_SPECIALTY_CODE",D$2,"Day",$A19)),"")</f>
        <v/>
      </c>
      <c r="E19" s="26" t="str">
        <f>IFERROR(IF(GETPIVOTDATA("STAT_BED_OCCUPIED",'Occupancy by Spec Pivot'!$A$3,"STAT_SPECIALTY_CODE",E$2,"Day",$A19)=0,"",GETPIVOTDATA("STAT_BED_OCCUPIED",'Occupancy by Spec Pivot'!$A$3,"STAT_SPECIALTY_CODE",E$2,"Day",$A19)),"")</f>
        <v/>
      </c>
      <c r="F19" s="26" t="str">
        <f>IFERROR(IF(GETPIVOTDATA("STAT_BED_OCCUPIED",'Occupancy by Spec Pivot'!$A$3,"STAT_SPECIALTY_CODE",F$2,"Day",$A19)=0,"",GETPIVOTDATA("STAT_BED_OCCUPIED",'Occupancy by Spec Pivot'!$A$3,"STAT_SPECIALTY_CODE",F$2,"Day",$A19)),"")</f>
        <v/>
      </c>
      <c r="G19" s="26" t="str">
        <f>IFERROR(IF(GETPIVOTDATA("STAT_BED_OCCUPIED",'Occupancy by Spec Pivot'!$A$3,"STAT_SPECIALTY_CODE",G$2,"Day",$A19)=0,"",GETPIVOTDATA("STAT_BED_OCCUPIED",'Occupancy by Spec Pivot'!$A$3,"STAT_SPECIALTY_CODE",G$2,"Day",$A19)),"")</f>
        <v/>
      </c>
      <c r="H19" s="26" t="str">
        <f>IFERROR(IF(GETPIVOTDATA("STAT_BED_OCCUPIED",'Occupancy by Spec Pivot'!$A$3,"STAT_SPECIALTY_CODE",H$2,"Day",$A19)=0,"",GETPIVOTDATA("STAT_BED_OCCUPIED",'Occupancy by Spec Pivot'!$A$3,"STAT_SPECIALTY_CODE",H$2,"Day",$A19)),"")</f>
        <v/>
      </c>
      <c r="I19" s="26" t="str">
        <f>IFERROR(IF(GETPIVOTDATA("STAT_BED_OCCUPIED",'Occupancy by Spec Pivot'!$A$3,"STAT_SPECIALTY_CODE",I$2,"Day",$A19)=0,"",GETPIVOTDATA("STAT_BED_OCCUPIED",'Occupancy by Spec Pivot'!$A$3,"STAT_SPECIALTY_CODE",I$2,"Day",$A19)),"")</f>
        <v/>
      </c>
      <c r="J19" s="26">
        <f t="shared" si="0"/>
        <v>0</v>
      </c>
    </row>
    <row r="20" spans="1:10" hidden="1" x14ac:dyDescent="0.25">
      <c r="A20" s="67">
        <v>43916</v>
      </c>
      <c r="B20" s="26" t="str">
        <f>IFERROR(IF(GETPIVOTDATA("STAT_BED_OCCUPIED",'Occupancy by Spec Pivot'!$A$3,"STAT_SPECIALTY_CODE",B$2,"Day",$A20)=0,"",GETPIVOTDATA("STAT_BED_OCCUPIED",'Occupancy by Spec Pivot'!$A$3,"STAT_SPECIALTY_CODE",B$2,"Day",$A20)),"")</f>
        <v/>
      </c>
      <c r="C20" s="26" t="str">
        <f>IFERROR(IF(GETPIVOTDATA("STAT_BED_OCCUPIED",'Occupancy by Spec Pivot'!$A$3,"STAT_SPECIALTY_CODE",C$2,"Day",$A20)=0,"",GETPIVOTDATA("STAT_BED_OCCUPIED",'Occupancy by Spec Pivot'!$A$3,"STAT_SPECIALTY_CODE",C$2,"Day",$A20)),"")</f>
        <v/>
      </c>
      <c r="D20" s="26" t="str">
        <f>IFERROR(IF(GETPIVOTDATA("STAT_BED_OCCUPIED",'Occupancy by Spec Pivot'!$A$3,"STAT_SPECIALTY_CODE",D$2,"Day",$A20)=0,"",GETPIVOTDATA("STAT_BED_OCCUPIED",'Occupancy by Spec Pivot'!$A$3,"STAT_SPECIALTY_CODE",D$2,"Day",$A20)),"")</f>
        <v/>
      </c>
      <c r="E20" s="26" t="str">
        <f>IFERROR(IF(GETPIVOTDATA("STAT_BED_OCCUPIED",'Occupancy by Spec Pivot'!$A$3,"STAT_SPECIALTY_CODE",E$2,"Day",$A20)=0,"",GETPIVOTDATA("STAT_BED_OCCUPIED",'Occupancy by Spec Pivot'!$A$3,"STAT_SPECIALTY_CODE",E$2,"Day",$A20)),"")</f>
        <v/>
      </c>
      <c r="F20" s="26" t="str">
        <f>IFERROR(IF(GETPIVOTDATA("STAT_BED_OCCUPIED",'Occupancy by Spec Pivot'!$A$3,"STAT_SPECIALTY_CODE",F$2,"Day",$A20)=0,"",GETPIVOTDATA("STAT_BED_OCCUPIED",'Occupancy by Spec Pivot'!$A$3,"STAT_SPECIALTY_CODE",F$2,"Day",$A20)),"")</f>
        <v/>
      </c>
      <c r="G20" s="26" t="str">
        <f>IFERROR(IF(GETPIVOTDATA("STAT_BED_OCCUPIED",'Occupancy by Spec Pivot'!$A$3,"STAT_SPECIALTY_CODE",G$2,"Day",$A20)=0,"",GETPIVOTDATA("STAT_BED_OCCUPIED",'Occupancy by Spec Pivot'!$A$3,"STAT_SPECIALTY_CODE",G$2,"Day",$A20)),"")</f>
        <v/>
      </c>
      <c r="H20" s="26" t="str">
        <f>IFERROR(IF(GETPIVOTDATA("STAT_BED_OCCUPIED",'Occupancy by Spec Pivot'!$A$3,"STAT_SPECIALTY_CODE",H$2,"Day",$A20)=0,"",GETPIVOTDATA("STAT_BED_OCCUPIED",'Occupancy by Spec Pivot'!$A$3,"STAT_SPECIALTY_CODE",H$2,"Day",$A20)),"")</f>
        <v/>
      </c>
      <c r="I20" s="26" t="str">
        <f>IFERROR(IF(GETPIVOTDATA("STAT_BED_OCCUPIED",'Occupancy by Spec Pivot'!$A$3,"STAT_SPECIALTY_CODE",I$2,"Day",$A20)=0,"",GETPIVOTDATA("STAT_BED_OCCUPIED",'Occupancy by Spec Pivot'!$A$3,"STAT_SPECIALTY_CODE",I$2,"Day",$A20)),"")</f>
        <v/>
      </c>
      <c r="J20" s="26">
        <f t="shared" si="0"/>
        <v>0</v>
      </c>
    </row>
    <row r="21" spans="1:10" hidden="1" x14ac:dyDescent="0.25">
      <c r="A21" s="67">
        <v>43917</v>
      </c>
      <c r="B21" s="26" t="str">
        <f>IFERROR(IF(GETPIVOTDATA("STAT_BED_OCCUPIED",'Occupancy by Spec Pivot'!$A$3,"STAT_SPECIALTY_CODE",B$2,"Day",$A21)=0,"",GETPIVOTDATA("STAT_BED_OCCUPIED",'Occupancy by Spec Pivot'!$A$3,"STAT_SPECIALTY_CODE",B$2,"Day",$A21)),"")</f>
        <v/>
      </c>
      <c r="C21" s="26" t="str">
        <f>IFERROR(IF(GETPIVOTDATA("STAT_BED_OCCUPIED",'Occupancy by Spec Pivot'!$A$3,"STAT_SPECIALTY_CODE",C$2,"Day",$A21)=0,"",GETPIVOTDATA("STAT_BED_OCCUPIED",'Occupancy by Spec Pivot'!$A$3,"STAT_SPECIALTY_CODE",C$2,"Day",$A21)),"")</f>
        <v/>
      </c>
      <c r="D21" s="26" t="str">
        <f>IFERROR(IF(GETPIVOTDATA("STAT_BED_OCCUPIED",'Occupancy by Spec Pivot'!$A$3,"STAT_SPECIALTY_CODE",D$2,"Day",$A21)=0,"",GETPIVOTDATA("STAT_BED_OCCUPIED",'Occupancy by Spec Pivot'!$A$3,"STAT_SPECIALTY_CODE",D$2,"Day",$A21)),"")</f>
        <v/>
      </c>
      <c r="E21" s="26" t="str">
        <f>IFERROR(IF(GETPIVOTDATA("STAT_BED_OCCUPIED",'Occupancy by Spec Pivot'!$A$3,"STAT_SPECIALTY_CODE",E$2,"Day",$A21)=0,"",GETPIVOTDATA("STAT_BED_OCCUPIED",'Occupancy by Spec Pivot'!$A$3,"STAT_SPECIALTY_CODE",E$2,"Day",$A21)),"")</f>
        <v/>
      </c>
      <c r="F21" s="26" t="str">
        <f>IFERROR(IF(GETPIVOTDATA("STAT_BED_OCCUPIED",'Occupancy by Spec Pivot'!$A$3,"STAT_SPECIALTY_CODE",F$2,"Day",$A21)=0,"",GETPIVOTDATA("STAT_BED_OCCUPIED",'Occupancy by Spec Pivot'!$A$3,"STAT_SPECIALTY_CODE",F$2,"Day",$A21)),"")</f>
        <v/>
      </c>
      <c r="G21" s="26" t="str">
        <f>IFERROR(IF(GETPIVOTDATA("STAT_BED_OCCUPIED",'Occupancy by Spec Pivot'!$A$3,"STAT_SPECIALTY_CODE",G$2,"Day",$A21)=0,"",GETPIVOTDATA("STAT_BED_OCCUPIED",'Occupancy by Spec Pivot'!$A$3,"STAT_SPECIALTY_CODE",G$2,"Day",$A21)),"")</f>
        <v/>
      </c>
      <c r="H21" s="26" t="str">
        <f>IFERROR(IF(GETPIVOTDATA("STAT_BED_OCCUPIED",'Occupancy by Spec Pivot'!$A$3,"STAT_SPECIALTY_CODE",H$2,"Day",$A21)=0,"",GETPIVOTDATA("STAT_BED_OCCUPIED",'Occupancy by Spec Pivot'!$A$3,"STAT_SPECIALTY_CODE",H$2,"Day",$A21)),"")</f>
        <v/>
      </c>
      <c r="I21" s="26" t="str">
        <f>IFERROR(IF(GETPIVOTDATA("STAT_BED_OCCUPIED",'Occupancy by Spec Pivot'!$A$3,"STAT_SPECIALTY_CODE",I$2,"Day",$A21)=0,"",GETPIVOTDATA("STAT_BED_OCCUPIED",'Occupancy by Spec Pivot'!$A$3,"STAT_SPECIALTY_CODE",I$2,"Day",$A21)),"")</f>
        <v/>
      </c>
      <c r="J21" s="26">
        <f t="shared" si="0"/>
        <v>0</v>
      </c>
    </row>
    <row r="22" spans="1:10" hidden="1" x14ac:dyDescent="0.25">
      <c r="A22" s="67">
        <v>43918</v>
      </c>
      <c r="B22" s="26" t="str">
        <f>IFERROR(IF(GETPIVOTDATA("STAT_BED_OCCUPIED",'Occupancy by Spec Pivot'!$A$3,"STAT_SPECIALTY_CODE",B$2,"Day",$A22)=0,"",GETPIVOTDATA("STAT_BED_OCCUPIED",'Occupancy by Spec Pivot'!$A$3,"STAT_SPECIALTY_CODE",B$2,"Day",$A22)),"")</f>
        <v/>
      </c>
      <c r="C22" s="26" t="str">
        <f>IFERROR(IF(GETPIVOTDATA("STAT_BED_OCCUPIED",'Occupancy by Spec Pivot'!$A$3,"STAT_SPECIALTY_CODE",C$2,"Day",$A22)=0,"",GETPIVOTDATA("STAT_BED_OCCUPIED",'Occupancy by Spec Pivot'!$A$3,"STAT_SPECIALTY_CODE",C$2,"Day",$A22)),"")</f>
        <v/>
      </c>
      <c r="D22" s="26" t="str">
        <f>IFERROR(IF(GETPIVOTDATA("STAT_BED_OCCUPIED",'Occupancy by Spec Pivot'!$A$3,"STAT_SPECIALTY_CODE",D$2,"Day",$A22)=0,"",GETPIVOTDATA("STAT_BED_OCCUPIED",'Occupancy by Spec Pivot'!$A$3,"STAT_SPECIALTY_CODE",D$2,"Day",$A22)),"")</f>
        <v/>
      </c>
      <c r="E22" s="26" t="str">
        <f>IFERROR(IF(GETPIVOTDATA("STAT_BED_OCCUPIED",'Occupancy by Spec Pivot'!$A$3,"STAT_SPECIALTY_CODE",E$2,"Day",$A22)=0,"",GETPIVOTDATA("STAT_BED_OCCUPIED",'Occupancy by Spec Pivot'!$A$3,"STAT_SPECIALTY_CODE",E$2,"Day",$A22)),"")</f>
        <v/>
      </c>
      <c r="F22" s="26" t="str">
        <f>IFERROR(IF(GETPIVOTDATA("STAT_BED_OCCUPIED",'Occupancy by Spec Pivot'!$A$3,"STAT_SPECIALTY_CODE",F$2,"Day",$A22)=0,"",GETPIVOTDATA("STAT_BED_OCCUPIED",'Occupancy by Spec Pivot'!$A$3,"STAT_SPECIALTY_CODE",F$2,"Day",$A22)),"")</f>
        <v/>
      </c>
      <c r="G22" s="26" t="str">
        <f>IFERROR(IF(GETPIVOTDATA("STAT_BED_OCCUPIED",'Occupancy by Spec Pivot'!$A$3,"STAT_SPECIALTY_CODE",G$2,"Day",$A22)=0,"",GETPIVOTDATA("STAT_BED_OCCUPIED",'Occupancy by Spec Pivot'!$A$3,"STAT_SPECIALTY_CODE",G$2,"Day",$A22)),"")</f>
        <v/>
      </c>
      <c r="H22" s="26" t="str">
        <f>IFERROR(IF(GETPIVOTDATA("STAT_BED_OCCUPIED",'Occupancy by Spec Pivot'!$A$3,"STAT_SPECIALTY_CODE",H$2,"Day",$A22)=0,"",GETPIVOTDATA("STAT_BED_OCCUPIED",'Occupancy by Spec Pivot'!$A$3,"STAT_SPECIALTY_CODE",H$2,"Day",$A22)),"")</f>
        <v/>
      </c>
      <c r="I22" s="26" t="str">
        <f>IFERROR(IF(GETPIVOTDATA("STAT_BED_OCCUPIED",'Occupancy by Spec Pivot'!$A$3,"STAT_SPECIALTY_CODE",I$2,"Day",$A22)=0,"",GETPIVOTDATA("STAT_BED_OCCUPIED",'Occupancy by Spec Pivot'!$A$3,"STAT_SPECIALTY_CODE",I$2,"Day",$A22)),"")</f>
        <v/>
      </c>
      <c r="J22" s="26">
        <f t="shared" si="0"/>
        <v>0</v>
      </c>
    </row>
    <row r="23" spans="1:10" hidden="1" x14ac:dyDescent="0.25">
      <c r="A23" s="67">
        <v>43919</v>
      </c>
      <c r="B23" s="26" t="str">
        <f>IFERROR(IF(GETPIVOTDATA("STAT_BED_OCCUPIED",'Occupancy by Spec Pivot'!$A$3,"STAT_SPECIALTY_CODE",B$2,"Day",$A23)=0,"",GETPIVOTDATA("STAT_BED_OCCUPIED",'Occupancy by Spec Pivot'!$A$3,"STAT_SPECIALTY_CODE",B$2,"Day",$A23)),"")</f>
        <v/>
      </c>
      <c r="C23" s="26" t="str">
        <f>IFERROR(IF(GETPIVOTDATA("STAT_BED_OCCUPIED",'Occupancy by Spec Pivot'!$A$3,"STAT_SPECIALTY_CODE",C$2,"Day",$A23)=0,"",GETPIVOTDATA("STAT_BED_OCCUPIED",'Occupancy by Spec Pivot'!$A$3,"STAT_SPECIALTY_CODE",C$2,"Day",$A23)),"")</f>
        <v/>
      </c>
      <c r="D23" s="26" t="str">
        <f>IFERROR(IF(GETPIVOTDATA("STAT_BED_OCCUPIED",'Occupancy by Spec Pivot'!$A$3,"STAT_SPECIALTY_CODE",D$2,"Day",$A23)=0,"",GETPIVOTDATA("STAT_BED_OCCUPIED",'Occupancy by Spec Pivot'!$A$3,"STAT_SPECIALTY_CODE",D$2,"Day",$A23)),"")</f>
        <v/>
      </c>
      <c r="E23" s="26" t="str">
        <f>IFERROR(IF(GETPIVOTDATA("STAT_BED_OCCUPIED",'Occupancy by Spec Pivot'!$A$3,"STAT_SPECIALTY_CODE",E$2,"Day",$A23)=0,"",GETPIVOTDATA("STAT_BED_OCCUPIED",'Occupancy by Spec Pivot'!$A$3,"STAT_SPECIALTY_CODE",E$2,"Day",$A23)),"")</f>
        <v/>
      </c>
      <c r="F23" s="26" t="str">
        <f>IFERROR(IF(GETPIVOTDATA("STAT_BED_OCCUPIED",'Occupancy by Spec Pivot'!$A$3,"STAT_SPECIALTY_CODE",F$2,"Day",$A23)=0,"",GETPIVOTDATA("STAT_BED_OCCUPIED",'Occupancy by Spec Pivot'!$A$3,"STAT_SPECIALTY_CODE",F$2,"Day",$A23)),"")</f>
        <v/>
      </c>
      <c r="G23" s="26" t="str">
        <f>IFERROR(IF(GETPIVOTDATA("STAT_BED_OCCUPIED",'Occupancy by Spec Pivot'!$A$3,"STAT_SPECIALTY_CODE",G$2,"Day",$A23)=0,"",GETPIVOTDATA("STAT_BED_OCCUPIED",'Occupancy by Spec Pivot'!$A$3,"STAT_SPECIALTY_CODE",G$2,"Day",$A23)),"")</f>
        <v/>
      </c>
      <c r="H23" s="26" t="str">
        <f>IFERROR(IF(GETPIVOTDATA("STAT_BED_OCCUPIED",'Occupancy by Spec Pivot'!$A$3,"STAT_SPECIALTY_CODE",H$2,"Day",$A23)=0,"",GETPIVOTDATA("STAT_BED_OCCUPIED",'Occupancy by Spec Pivot'!$A$3,"STAT_SPECIALTY_CODE",H$2,"Day",$A23)),"")</f>
        <v/>
      </c>
      <c r="I23" s="26" t="str">
        <f>IFERROR(IF(GETPIVOTDATA("STAT_BED_OCCUPIED",'Occupancy by Spec Pivot'!$A$3,"STAT_SPECIALTY_CODE",I$2,"Day",$A23)=0,"",GETPIVOTDATA("STAT_BED_OCCUPIED",'Occupancy by Spec Pivot'!$A$3,"STAT_SPECIALTY_CODE",I$2,"Day",$A23)),"")</f>
        <v/>
      </c>
      <c r="J23" s="26">
        <f t="shared" si="0"/>
        <v>0</v>
      </c>
    </row>
    <row r="24" spans="1:10" hidden="1" x14ac:dyDescent="0.25">
      <c r="A24" s="67">
        <v>43920</v>
      </c>
      <c r="B24" s="26" t="str">
        <f>IFERROR(IF(GETPIVOTDATA("STAT_BED_OCCUPIED",'Occupancy by Spec Pivot'!$A$3,"STAT_SPECIALTY_CODE",B$2,"Day",$A24)=0,"",GETPIVOTDATA("STAT_BED_OCCUPIED",'Occupancy by Spec Pivot'!$A$3,"STAT_SPECIALTY_CODE",B$2,"Day",$A24)),"")</f>
        <v/>
      </c>
      <c r="C24" s="26" t="str">
        <f>IFERROR(IF(GETPIVOTDATA("STAT_BED_OCCUPIED",'Occupancy by Spec Pivot'!$A$3,"STAT_SPECIALTY_CODE",C$2,"Day",$A24)=0,"",GETPIVOTDATA("STAT_BED_OCCUPIED",'Occupancy by Spec Pivot'!$A$3,"STAT_SPECIALTY_CODE",C$2,"Day",$A24)),"")</f>
        <v/>
      </c>
      <c r="D24" s="26" t="str">
        <f>IFERROR(IF(GETPIVOTDATA("STAT_BED_OCCUPIED",'Occupancy by Spec Pivot'!$A$3,"STAT_SPECIALTY_CODE",D$2,"Day",$A24)=0,"",GETPIVOTDATA("STAT_BED_OCCUPIED",'Occupancy by Spec Pivot'!$A$3,"STAT_SPECIALTY_CODE",D$2,"Day",$A24)),"")</f>
        <v/>
      </c>
      <c r="E24" s="26" t="str">
        <f>IFERROR(IF(GETPIVOTDATA("STAT_BED_OCCUPIED",'Occupancy by Spec Pivot'!$A$3,"STAT_SPECIALTY_CODE",E$2,"Day",$A24)=0,"",GETPIVOTDATA("STAT_BED_OCCUPIED",'Occupancy by Spec Pivot'!$A$3,"STAT_SPECIALTY_CODE",E$2,"Day",$A24)),"")</f>
        <v/>
      </c>
      <c r="F24" s="26" t="str">
        <f>IFERROR(IF(GETPIVOTDATA("STAT_BED_OCCUPIED",'Occupancy by Spec Pivot'!$A$3,"STAT_SPECIALTY_CODE",F$2,"Day",$A24)=0,"",GETPIVOTDATA("STAT_BED_OCCUPIED",'Occupancy by Spec Pivot'!$A$3,"STAT_SPECIALTY_CODE",F$2,"Day",$A24)),"")</f>
        <v/>
      </c>
      <c r="G24" s="26" t="str">
        <f>IFERROR(IF(GETPIVOTDATA("STAT_BED_OCCUPIED",'Occupancy by Spec Pivot'!$A$3,"STAT_SPECIALTY_CODE",G$2,"Day",$A24)=0,"",GETPIVOTDATA("STAT_BED_OCCUPIED",'Occupancy by Spec Pivot'!$A$3,"STAT_SPECIALTY_CODE",G$2,"Day",$A24)),"")</f>
        <v/>
      </c>
      <c r="H24" s="26" t="str">
        <f>IFERROR(IF(GETPIVOTDATA("STAT_BED_OCCUPIED",'Occupancy by Spec Pivot'!$A$3,"STAT_SPECIALTY_CODE",H$2,"Day",$A24)=0,"",GETPIVOTDATA("STAT_BED_OCCUPIED",'Occupancy by Spec Pivot'!$A$3,"STAT_SPECIALTY_CODE",H$2,"Day",$A24)),"")</f>
        <v/>
      </c>
      <c r="I24" s="26" t="str">
        <f>IFERROR(IF(GETPIVOTDATA("STAT_BED_OCCUPIED",'Occupancy by Spec Pivot'!$A$3,"STAT_SPECIALTY_CODE",I$2,"Day",$A24)=0,"",GETPIVOTDATA("STAT_BED_OCCUPIED",'Occupancy by Spec Pivot'!$A$3,"STAT_SPECIALTY_CODE",I$2,"Day",$A24)),"")</f>
        <v/>
      </c>
      <c r="J24" s="26">
        <f t="shared" si="0"/>
        <v>0</v>
      </c>
    </row>
    <row r="25" spans="1:10" hidden="1" x14ac:dyDescent="0.25">
      <c r="A25" s="67">
        <v>43921</v>
      </c>
      <c r="B25" s="26" t="str">
        <f>IFERROR(IF(GETPIVOTDATA("STAT_BED_OCCUPIED",'Occupancy by Spec Pivot'!$A$3,"STAT_SPECIALTY_CODE",B$2,"Day",$A25)=0,"",GETPIVOTDATA("STAT_BED_OCCUPIED",'Occupancy by Spec Pivot'!$A$3,"STAT_SPECIALTY_CODE",B$2,"Day",$A25)),"")</f>
        <v/>
      </c>
      <c r="C25" s="26" t="str">
        <f>IFERROR(IF(GETPIVOTDATA("STAT_BED_OCCUPIED",'Occupancy by Spec Pivot'!$A$3,"STAT_SPECIALTY_CODE",C$2,"Day",$A25)=0,"",GETPIVOTDATA("STAT_BED_OCCUPIED",'Occupancy by Spec Pivot'!$A$3,"STAT_SPECIALTY_CODE",C$2,"Day",$A25)),"")</f>
        <v/>
      </c>
      <c r="D25" s="26" t="str">
        <f>IFERROR(IF(GETPIVOTDATA("STAT_BED_OCCUPIED",'Occupancy by Spec Pivot'!$A$3,"STAT_SPECIALTY_CODE",D$2,"Day",$A25)=0,"",GETPIVOTDATA("STAT_BED_OCCUPIED",'Occupancy by Spec Pivot'!$A$3,"STAT_SPECIALTY_CODE",D$2,"Day",$A25)),"")</f>
        <v/>
      </c>
      <c r="E25" s="26" t="str">
        <f>IFERROR(IF(GETPIVOTDATA("STAT_BED_OCCUPIED",'Occupancy by Spec Pivot'!$A$3,"STAT_SPECIALTY_CODE",E$2,"Day",$A25)=0,"",GETPIVOTDATA("STAT_BED_OCCUPIED",'Occupancy by Spec Pivot'!$A$3,"STAT_SPECIALTY_CODE",E$2,"Day",$A25)),"")</f>
        <v/>
      </c>
      <c r="F25" s="26" t="str">
        <f>IFERROR(IF(GETPIVOTDATA("STAT_BED_OCCUPIED",'Occupancy by Spec Pivot'!$A$3,"STAT_SPECIALTY_CODE",F$2,"Day",$A25)=0,"",GETPIVOTDATA("STAT_BED_OCCUPIED",'Occupancy by Spec Pivot'!$A$3,"STAT_SPECIALTY_CODE",F$2,"Day",$A25)),"")</f>
        <v/>
      </c>
      <c r="G25" s="26" t="str">
        <f>IFERROR(IF(GETPIVOTDATA("STAT_BED_OCCUPIED",'Occupancy by Spec Pivot'!$A$3,"STAT_SPECIALTY_CODE",G$2,"Day",$A25)=0,"",GETPIVOTDATA("STAT_BED_OCCUPIED",'Occupancy by Spec Pivot'!$A$3,"STAT_SPECIALTY_CODE",G$2,"Day",$A25)),"")</f>
        <v/>
      </c>
      <c r="H25" s="26" t="str">
        <f>IFERROR(IF(GETPIVOTDATA("STAT_BED_OCCUPIED",'Occupancy by Spec Pivot'!$A$3,"STAT_SPECIALTY_CODE",H$2,"Day",$A25)=0,"",GETPIVOTDATA("STAT_BED_OCCUPIED",'Occupancy by Spec Pivot'!$A$3,"STAT_SPECIALTY_CODE",H$2,"Day",$A25)),"")</f>
        <v/>
      </c>
      <c r="I25" s="26" t="str">
        <f>IFERROR(IF(GETPIVOTDATA("STAT_BED_OCCUPIED",'Occupancy by Spec Pivot'!$A$3,"STAT_SPECIALTY_CODE",I$2,"Day",$A25)=0,"",GETPIVOTDATA("STAT_BED_OCCUPIED",'Occupancy by Spec Pivot'!$A$3,"STAT_SPECIALTY_CODE",I$2,"Day",$A25)),"")</f>
        <v/>
      </c>
      <c r="J25" s="26">
        <f t="shared" si="0"/>
        <v>0</v>
      </c>
    </row>
    <row r="26" spans="1:10" hidden="1" x14ac:dyDescent="0.25">
      <c r="A26" s="67">
        <v>43922</v>
      </c>
      <c r="B26" s="26" t="str">
        <f>IFERROR(IF(GETPIVOTDATA("STAT_BED_OCCUPIED",'Occupancy by Spec Pivot'!$A$3,"STAT_SPECIALTY_CODE",B$2,"Day",$A26)=0,"",GETPIVOTDATA("STAT_BED_OCCUPIED",'Occupancy by Spec Pivot'!$A$3,"STAT_SPECIALTY_CODE",B$2,"Day",$A26)),"")</f>
        <v/>
      </c>
      <c r="C26" s="26" t="str">
        <f>IFERROR(IF(GETPIVOTDATA("STAT_BED_OCCUPIED",'Occupancy by Spec Pivot'!$A$3,"STAT_SPECIALTY_CODE",C$2,"Day",$A26)=0,"",GETPIVOTDATA("STAT_BED_OCCUPIED",'Occupancy by Spec Pivot'!$A$3,"STAT_SPECIALTY_CODE",C$2,"Day",$A26)),"")</f>
        <v/>
      </c>
      <c r="D26" s="26" t="str">
        <f>IFERROR(IF(GETPIVOTDATA("STAT_BED_OCCUPIED",'Occupancy by Spec Pivot'!$A$3,"STAT_SPECIALTY_CODE",D$2,"Day",$A26)=0,"",GETPIVOTDATA("STAT_BED_OCCUPIED",'Occupancy by Spec Pivot'!$A$3,"STAT_SPECIALTY_CODE",D$2,"Day",$A26)),"")</f>
        <v/>
      </c>
      <c r="E26" s="26" t="str">
        <f>IFERROR(IF(GETPIVOTDATA("STAT_BED_OCCUPIED",'Occupancy by Spec Pivot'!$A$3,"STAT_SPECIALTY_CODE",E$2,"Day",$A26)=0,"",GETPIVOTDATA("STAT_BED_OCCUPIED",'Occupancy by Spec Pivot'!$A$3,"STAT_SPECIALTY_CODE",E$2,"Day",$A26)),"")</f>
        <v/>
      </c>
      <c r="F26" s="26" t="str">
        <f>IFERROR(IF(GETPIVOTDATA("STAT_BED_OCCUPIED",'Occupancy by Spec Pivot'!$A$3,"STAT_SPECIALTY_CODE",F$2,"Day",$A26)=0,"",GETPIVOTDATA("STAT_BED_OCCUPIED",'Occupancy by Spec Pivot'!$A$3,"STAT_SPECIALTY_CODE",F$2,"Day",$A26)),"")</f>
        <v/>
      </c>
      <c r="G26" s="26" t="str">
        <f>IFERROR(IF(GETPIVOTDATA("STAT_BED_OCCUPIED",'Occupancy by Spec Pivot'!$A$3,"STAT_SPECIALTY_CODE",G$2,"Day",$A26)=0,"",GETPIVOTDATA("STAT_BED_OCCUPIED",'Occupancy by Spec Pivot'!$A$3,"STAT_SPECIALTY_CODE",G$2,"Day",$A26)),"")</f>
        <v/>
      </c>
      <c r="H26" s="26" t="str">
        <f>IFERROR(IF(GETPIVOTDATA("STAT_BED_OCCUPIED",'Occupancy by Spec Pivot'!$A$3,"STAT_SPECIALTY_CODE",H$2,"Day",$A26)=0,"",GETPIVOTDATA("STAT_BED_OCCUPIED",'Occupancy by Spec Pivot'!$A$3,"STAT_SPECIALTY_CODE",H$2,"Day",$A26)),"")</f>
        <v/>
      </c>
      <c r="I26" s="26" t="str">
        <f>IFERROR(IF(GETPIVOTDATA("STAT_BED_OCCUPIED",'Occupancy by Spec Pivot'!$A$3,"STAT_SPECIALTY_CODE",I$2,"Day",$A26)=0,"",GETPIVOTDATA("STAT_BED_OCCUPIED",'Occupancy by Spec Pivot'!$A$3,"STAT_SPECIALTY_CODE",I$2,"Day",$A26)),"")</f>
        <v/>
      </c>
      <c r="J26" s="26">
        <f t="shared" si="0"/>
        <v>0</v>
      </c>
    </row>
    <row r="27" spans="1:10" hidden="1" x14ac:dyDescent="0.25">
      <c r="A27" s="67">
        <v>43923</v>
      </c>
      <c r="B27" s="26" t="str">
        <f>IFERROR(IF(GETPIVOTDATA("STAT_BED_OCCUPIED",'Occupancy by Spec Pivot'!$A$3,"STAT_SPECIALTY_CODE",B$2,"Day",$A27)=0,"",GETPIVOTDATA("STAT_BED_OCCUPIED",'Occupancy by Spec Pivot'!$A$3,"STAT_SPECIALTY_CODE",B$2,"Day",$A27)),"")</f>
        <v/>
      </c>
      <c r="C27" s="26" t="str">
        <f>IFERROR(IF(GETPIVOTDATA("STAT_BED_OCCUPIED",'Occupancy by Spec Pivot'!$A$3,"STAT_SPECIALTY_CODE",C$2,"Day",$A27)=0,"",GETPIVOTDATA("STAT_BED_OCCUPIED",'Occupancy by Spec Pivot'!$A$3,"STAT_SPECIALTY_CODE",C$2,"Day",$A27)),"")</f>
        <v/>
      </c>
      <c r="D27" s="26" t="str">
        <f>IFERROR(IF(GETPIVOTDATA("STAT_BED_OCCUPIED",'Occupancy by Spec Pivot'!$A$3,"STAT_SPECIALTY_CODE",D$2,"Day",$A27)=0,"",GETPIVOTDATA("STAT_BED_OCCUPIED",'Occupancy by Spec Pivot'!$A$3,"STAT_SPECIALTY_CODE",D$2,"Day",$A27)),"")</f>
        <v/>
      </c>
      <c r="E27" s="26" t="str">
        <f>IFERROR(IF(GETPIVOTDATA("STAT_BED_OCCUPIED",'Occupancy by Spec Pivot'!$A$3,"STAT_SPECIALTY_CODE",E$2,"Day",$A27)=0,"",GETPIVOTDATA("STAT_BED_OCCUPIED",'Occupancy by Spec Pivot'!$A$3,"STAT_SPECIALTY_CODE",E$2,"Day",$A27)),"")</f>
        <v/>
      </c>
      <c r="F27" s="26" t="str">
        <f>IFERROR(IF(GETPIVOTDATA("STAT_BED_OCCUPIED",'Occupancy by Spec Pivot'!$A$3,"STAT_SPECIALTY_CODE",F$2,"Day",$A27)=0,"",GETPIVOTDATA("STAT_BED_OCCUPIED",'Occupancy by Spec Pivot'!$A$3,"STAT_SPECIALTY_CODE",F$2,"Day",$A27)),"")</f>
        <v/>
      </c>
      <c r="G27" s="26" t="str">
        <f>IFERROR(IF(GETPIVOTDATA("STAT_BED_OCCUPIED",'Occupancy by Spec Pivot'!$A$3,"STAT_SPECIALTY_CODE",G$2,"Day",$A27)=0,"",GETPIVOTDATA("STAT_BED_OCCUPIED",'Occupancy by Spec Pivot'!$A$3,"STAT_SPECIALTY_CODE",G$2,"Day",$A27)),"")</f>
        <v/>
      </c>
      <c r="H27" s="26" t="str">
        <f>IFERROR(IF(GETPIVOTDATA("STAT_BED_OCCUPIED",'Occupancy by Spec Pivot'!$A$3,"STAT_SPECIALTY_CODE",H$2,"Day",$A27)=0,"",GETPIVOTDATA("STAT_BED_OCCUPIED",'Occupancy by Spec Pivot'!$A$3,"STAT_SPECIALTY_CODE",H$2,"Day",$A27)),"")</f>
        <v/>
      </c>
      <c r="I27" s="26" t="str">
        <f>IFERROR(IF(GETPIVOTDATA("STAT_BED_OCCUPIED",'Occupancy by Spec Pivot'!$A$3,"STAT_SPECIALTY_CODE",I$2,"Day",$A27)=0,"",GETPIVOTDATA("STAT_BED_OCCUPIED",'Occupancy by Spec Pivot'!$A$3,"STAT_SPECIALTY_CODE",I$2,"Day",$A27)),"")</f>
        <v/>
      </c>
      <c r="J27" s="26">
        <f t="shared" si="0"/>
        <v>0</v>
      </c>
    </row>
    <row r="28" spans="1:10" hidden="1" x14ac:dyDescent="0.25">
      <c r="A28" s="67">
        <v>43924</v>
      </c>
      <c r="B28" s="26" t="str">
        <f>IFERROR(IF(GETPIVOTDATA("STAT_BED_OCCUPIED",'Occupancy by Spec Pivot'!$A$3,"STAT_SPECIALTY_CODE",B$2,"Day",$A28)=0,"",GETPIVOTDATA("STAT_BED_OCCUPIED",'Occupancy by Spec Pivot'!$A$3,"STAT_SPECIALTY_CODE",B$2,"Day",$A28)),"")</f>
        <v/>
      </c>
      <c r="C28" s="26" t="str">
        <f>IFERROR(IF(GETPIVOTDATA("STAT_BED_OCCUPIED",'Occupancy by Spec Pivot'!$A$3,"STAT_SPECIALTY_CODE",C$2,"Day",$A28)=0,"",GETPIVOTDATA("STAT_BED_OCCUPIED",'Occupancy by Spec Pivot'!$A$3,"STAT_SPECIALTY_CODE",C$2,"Day",$A28)),"")</f>
        <v/>
      </c>
      <c r="D28" s="26" t="str">
        <f>IFERROR(IF(GETPIVOTDATA("STAT_BED_OCCUPIED",'Occupancy by Spec Pivot'!$A$3,"STAT_SPECIALTY_CODE",D$2,"Day",$A28)=0,"",GETPIVOTDATA("STAT_BED_OCCUPIED",'Occupancy by Spec Pivot'!$A$3,"STAT_SPECIALTY_CODE",D$2,"Day",$A28)),"")</f>
        <v/>
      </c>
      <c r="E28" s="26" t="str">
        <f>IFERROR(IF(GETPIVOTDATA("STAT_BED_OCCUPIED",'Occupancy by Spec Pivot'!$A$3,"STAT_SPECIALTY_CODE",E$2,"Day",$A28)=0,"",GETPIVOTDATA("STAT_BED_OCCUPIED",'Occupancy by Spec Pivot'!$A$3,"STAT_SPECIALTY_CODE",E$2,"Day",$A28)),"")</f>
        <v/>
      </c>
      <c r="F28" s="26" t="str">
        <f>IFERROR(IF(GETPIVOTDATA("STAT_BED_OCCUPIED",'Occupancy by Spec Pivot'!$A$3,"STAT_SPECIALTY_CODE",F$2,"Day",$A28)=0,"",GETPIVOTDATA("STAT_BED_OCCUPIED",'Occupancy by Spec Pivot'!$A$3,"STAT_SPECIALTY_CODE",F$2,"Day",$A28)),"")</f>
        <v/>
      </c>
      <c r="G28" s="26" t="str">
        <f>IFERROR(IF(GETPIVOTDATA("STAT_BED_OCCUPIED",'Occupancy by Spec Pivot'!$A$3,"STAT_SPECIALTY_CODE",G$2,"Day",$A28)=0,"",GETPIVOTDATA("STAT_BED_OCCUPIED",'Occupancy by Spec Pivot'!$A$3,"STAT_SPECIALTY_CODE",G$2,"Day",$A28)),"")</f>
        <v/>
      </c>
      <c r="H28" s="26" t="str">
        <f>IFERROR(IF(GETPIVOTDATA("STAT_BED_OCCUPIED",'Occupancy by Spec Pivot'!$A$3,"STAT_SPECIALTY_CODE",H$2,"Day",$A28)=0,"",GETPIVOTDATA("STAT_BED_OCCUPIED",'Occupancy by Spec Pivot'!$A$3,"STAT_SPECIALTY_CODE",H$2,"Day",$A28)),"")</f>
        <v/>
      </c>
      <c r="I28" s="26" t="str">
        <f>IFERROR(IF(GETPIVOTDATA("STAT_BED_OCCUPIED",'Occupancy by Spec Pivot'!$A$3,"STAT_SPECIALTY_CODE",I$2,"Day",$A28)=0,"",GETPIVOTDATA("STAT_BED_OCCUPIED",'Occupancy by Spec Pivot'!$A$3,"STAT_SPECIALTY_CODE",I$2,"Day",$A28)),"")</f>
        <v/>
      </c>
      <c r="J28" s="26">
        <f t="shared" si="0"/>
        <v>0</v>
      </c>
    </row>
    <row r="29" spans="1:10" hidden="1" x14ac:dyDescent="0.25">
      <c r="A29" s="67">
        <v>43925</v>
      </c>
      <c r="B29" s="26" t="str">
        <f>IFERROR(IF(GETPIVOTDATA("STAT_BED_OCCUPIED",'Occupancy by Spec Pivot'!$A$3,"STAT_SPECIALTY_CODE",B$2,"Day",$A29)=0,"",GETPIVOTDATA("STAT_BED_OCCUPIED",'Occupancy by Spec Pivot'!$A$3,"STAT_SPECIALTY_CODE",B$2,"Day",$A29)),"")</f>
        <v/>
      </c>
      <c r="C29" s="26" t="str">
        <f>IFERROR(IF(GETPIVOTDATA("STAT_BED_OCCUPIED",'Occupancy by Spec Pivot'!$A$3,"STAT_SPECIALTY_CODE",C$2,"Day",$A29)=0,"",GETPIVOTDATA("STAT_BED_OCCUPIED",'Occupancy by Spec Pivot'!$A$3,"STAT_SPECIALTY_CODE",C$2,"Day",$A29)),"")</f>
        <v/>
      </c>
      <c r="D29" s="26" t="str">
        <f>IFERROR(IF(GETPIVOTDATA("STAT_BED_OCCUPIED",'Occupancy by Spec Pivot'!$A$3,"STAT_SPECIALTY_CODE",D$2,"Day",$A29)=0,"",GETPIVOTDATA("STAT_BED_OCCUPIED",'Occupancy by Spec Pivot'!$A$3,"STAT_SPECIALTY_CODE",D$2,"Day",$A29)),"")</f>
        <v/>
      </c>
      <c r="E29" s="26" t="str">
        <f>IFERROR(IF(GETPIVOTDATA("STAT_BED_OCCUPIED",'Occupancy by Spec Pivot'!$A$3,"STAT_SPECIALTY_CODE",E$2,"Day",$A29)=0,"",GETPIVOTDATA("STAT_BED_OCCUPIED",'Occupancy by Spec Pivot'!$A$3,"STAT_SPECIALTY_CODE",E$2,"Day",$A29)),"")</f>
        <v/>
      </c>
      <c r="F29" s="26" t="str">
        <f>IFERROR(IF(GETPIVOTDATA("STAT_BED_OCCUPIED",'Occupancy by Spec Pivot'!$A$3,"STAT_SPECIALTY_CODE",F$2,"Day",$A29)=0,"",GETPIVOTDATA("STAT_BED_OCCUPIED",'Occupancy by Spec Pivot'!$A$3,"STAT_SPECIALTY_CODE",F$2,"Day",$A29)),"")</f>
        <v/>
      </c>
      <c r="G29" s="26" t="str">
        <f>IFERROR(IF(GETPIVOTDATA("STAT_BED_OCCUPIED",'Occupancy by Spec Pivot'!$A$3,"STAT_SPECIALTY_CODE",G$2,"Day",$A29)=0,"",GETPIVOTDATA("STAT_BED_OCCUPIED",'Occupancy by Spec Pivot'!$A$3,"STAT_SPECIALTY_CODE",G$2,"Day",$A29)),"")</f>
        <v/>
      </c>
      <c r="H29" s="26" t="str">
        <f>IFERROR(IF(GETPIVOTDATA("STAT_BED_OCCUPIED",'Occupancy by Spec Pivot'!$A$3,"STAT_SPECIALTY_CODE",H$2,"Day",$A29)=0,"",GETPIVOTDATA("STAT_BED_OCCUPIED",'Occupancy by Spec Pivot'!$A$3,"STAT_SPECIALTY_CODE",H$2,"Day",$A29)),"")</f>
        <v/>
      </c>
      <c r="I29" s="26" t="str">
        <f>IFERROR(IF(GETPIVOTDATA("STAT_BED_OCCUPIED",'Occupancy by Spec Pivot'!$A$3,"STAT_SPECIALTY_CODE",I$2,"Day",$A29)=0,"",GETPIVOTDATA("STAT_BED_OCCUPIED",'Occupancy by Spec Pivot'!$A$3,"STAT_SPECIALTY_CODE",I$2,"Day",$A29)),"")</f>
        <v/>
      </c>
      <c r="J29" s="26">
        <f t="shared" si="0"/>
        <v>0</v>
      </c>
    </row>
    <row r="30" spans="1:10" hidden="1" x14ac:dyDescent="0.25">
      <c r="A30" s="67">
        <v>43926</v>
      </c>
      <c r="B30" s="26" t="str">
        <f>IFERROR(IF(GETPIVOTDATA("STAT_BED_OCCUPIED",'Occupancy by Spec Pivot'!$A$3,"STAT_SPECIALTY_CODE",B$2,"Day",$A30)=0,"",GETPIVOTDATA("STAT_BED_OCCUPIED",'Occupancy by Spec Pivot'!$A$3,"STAT_SPECIALTY_CODE",B$2,"Day",$A30)),"")</f>
        <v/>
      </c>
      <c r="C30" s="26" t="str">
        <f>IFERROR(IF(GETPIVOTDATA("STAT_BED_OCCUPIED",'Occupancy by Spec Pivot'!$A$3,"STAT_SPECIALTY_CODE",C$2,"Day",$A30)=0,"",GETPIVOTDATA("STAT_BED_OCCUPIED",'Occupancy by Spec Pivot'!$A$3,"STAT_SPECIALTY_CODE",C$2,"Day",$A30)),"")</f>
        <v/>
      </c>
      <c r="D30" s="26" t="str">
        <f>IFERROR(IF(GETPIVOTDATA("STAT_BED_OCCUPIED",'Occupancy by Spec Pivot'!$A$3,"STAT_SPECIALTY_CODE",D$2,"Day",$A30)=0,"",GETPIVOTDATA("STAT_BED_OCCUPIED",'Occupancy by Spec Pivot'!$A$3,"STAT_SPECIALTY_CODE",D$2,"Day",$A30)),"")</f>
        <v/>
      </c>
      <c r="E30" s="26" t="str">
        <f>IFERROR(IF(GETPIVOTDATA("STAT_BED_OCCUPIED",'Occupancy by Spec Pivot'!$A$3,"STAT_SPECIALTY_CODE",E$2,"Day",$A30)=0,"",GETPIVOTDATA("STAT_BED_OCCUPIED",'Occupancy by Spec Pivot'!$A$3,"STAT_SPECIALTY_CODE",E$2,"Day",$A30)),"")</f>
        <v/>
      </c>
      <c r="F30" s="26" t="str">
        <f>IFERROR(IF(GETPIVOTDATA("STAT_BED_OCCUPIED",'Occupancy by Spec Pivot'!$A$3,"STAT_SPECIALTY_CODE",F$2,"Day",$A30)=0,"",GETPIVOTDATA("STAT_BED_OCCUPIED",'Occupancy by Spec Pivot'!$A$3,"STAT_SPECIALTY_CODE",F$2,"Day",$A30)),"")</f>
        <v/>
      </c>
      <c r="G30" s="26" t="str">
        <f>IFERROR(IF(GETPIVOTDATA("STAT_BED_OCCUPIED",'Occupancy by Spec Pivot'!$A$3,"STAT_SPECIALTY_CODE",G$2,"Day",$A30)=0,"",GETPIVOTDATA("STAT_BED_OCCUPIED",'Occupancy by Spec Pivot'!$A$3,"STAT_SPECIALTY_CODE",G$2,"Day",$A30)),"")</f>
        <v/>
      </c>
      <c r="H30" s="26" t="str">
        <f>IFERROR(IF(GETPIVOTDATA("STAT_BED_OCCUPIED",'Occupancy by Spec Pivot'!$A$3,"STAT_SPECIALTY_CODE",H$2,"Day",$A30)=0,"",GETPIVOTDATA("STAT_BED_OCCUPIED",'Occupancy by Spec Pivot'!$A$3,"STAT_SPECIALTY_CODE",H$2,"Day",$A30)),"")</f>
        <v/>
      </c>
      <c r="I30" s="26" t="str">
        <f>IFERROR(IF(GETPIVOTDATA("STAT_BED_OCCUPIED",'Occupancy by Spec Pivot'!$A$3,"STAT_SPECIALTY_CODE",I$2,"Day",$A30)=0,"",GETPIVOTDATA("STAT_BED_OCCUPIED",'Occupancy by Spec Pivot'!$A$3,"STAT_SPECIALTY_CODE",I$2,"Day",$A30)),"")</f>
        <v/>
      </c>
      <c r="J30" s="26">
        <f t="shared" si="0"/>
        <v>0</v>
      </c>
    </row>
    <row r="31" spans="1:10" hidden="1" x14ac:dyDescent="0.25">
      <c r="A31" s="67">
        <v>43927</v>
      </c>
      <c r="B31" s="26" t="str">
        <f>IFERROR(IF(GETPIVOTDATA("STAT_BED_OCCUPIED",'Occupancy by Spec Pivot'!$A$3,"STAT_SPECIALTY_CODE",B$2,"Day",$A31)=0,"",GETPIVOTDATA("STAT_BED_OCCUPIED",'Occupancy by Spec Pivot'!$A$3,"STAT_SPECIALTY_CODE",B$2,"Day",$A31)),"")</f>
        <v/>
      </c>
      <c r="C31" s="26" t="str">
        <f>IFERROR(IF(GETPIVOTDATA("STAT_BED_OCCUPIED",'Occupancy by Spec Pivot'!$A$3,"STAT_SPECIALTY_CODE",C$2,"Day",$A31)=0,"",GETPIVOTDATA("STAT_BED_OCCUPIED",'Occupancy by Spec Pivot'!$A$3,"STAT_SPECIALTY_CODE",C$2,"Day",$A31)),"")</f>
        <v/>
      </c>
      <c r="D31" s="26" t="str">
        <f>IFERROR(IF(GETPIVOTDATA("STAT_BED_OCCUPIED",'Occupancy by Spec Pivot'!$A$3,"STAT_SPECIALTY_CODE",D$2,"Day",$A31)=0,"",GETPIVOTDATA("STAT_BED_OCCUPIED",'Occupancy by Spec Pivot'!$A$3,"STAT_SPECIALTY_CODE",D$2,"Day",$A31)),"")</f>
        <v/>
      </c>
      <c r="E31" s="26" t="str">
        <f>IFERROR(IF(GETPIVOTDATA("STAT_BED_OCCUPIED",'Occupancy by Spec Pivot'!$A$3,"STAT_SPECIALTY_CODE",E$2,"Day",$A31)=0,"",GETPIVOTDATA("STAT_BED_OCCUPIED",'Occupancy by Spec Pivot'!$A$3,"STAT_SPECIALTY_CODE",E$2,"Day",$A31)),"")</f>
        <v/>
      </c>
      <c r="F31" s="26" t="str">
        <f>IFERROR(IF(GETPIVOTDATA("STAT_BED_OCCUPIED",'Occupancy by Spec Pivot'!$A$3,"STAT_SPECIALTY_CODE",F$2,"Day",$A31)=0,"",GETPIVOTDATA("STAT_BED_OCCUPIED",'Occupancy by Spec Pivot'!$A$3,"STAT_SPECIALTY_CODE",F$2,"Day",$A31)),"")</f>
        <v/>
      </c>
      <c r="G31" s="26" t="str">
        <f>IFERROR(IF(GETPIVOTDATA("STAT_BED_OCCUPIED",'Occupancy by Spec Pivot'!$A$3,"STAT_SPECIALTY_CODE",G$2,"Day",$A31)=0,"",GETPIVOTDATA("STAT_BED_OCCUPIED",'Occupancy by Spec Pivot'!$A$3,"STAT_SPECIALTY_CODE",G$2,"Day",$A31)),"")</f>
        <v/>
      </c>
      <c r="H31" s="26" t="str">
        <f>IFERROR(IF(GETPIVOTDATA("STAT_BED_OCCUPIED",'Occupancy by Spec Pivot'!$A$3,"STAT_SPECIALTY_CODE",H$2,"Day",$A31)=0,"",GETPIVOTDATA("STAT_BED_OCCUPIED",'Occupancy by Spec Pivot'!$A$3,"STAT_SPECIALTY_CODE",H$2,"Day",$A31)),"")</f>
        <v/>
      </c>
      <c r="I31" s="26" t="str">
        <f>IFERROR(IF(GETPIVOTDATA("STAT_BED_OCCUPIED",'Occupancy by Spec Pivot'!$A$3,"STAT_SPECIALTY_CODE",I$2,"Day",$A31)=0,"",GETPIVOTDATA("STAT_BED_OCCUPIED",'Occupancy by Spec Pivot'!$A$3,"STAT_SPECIALTY_CODE",I$2,"Day",$A31)),"")</f>
        <v/>
      </c>
      <c r="J31" s="26">
        <f t="shared" si="0"/>
        <v>0</v>
      </c>
    </row>
    <row r="32" spans="1:10" hidden="1" x14ac:dyDescent="0.25">
      <c r="A32" s="67">
        <v>43928</v>
      </c>
      <c r="B32" s="26" t="str">
        <f>IFERROR(IF(GETPIVOTDATA("STAT_BED_OCCUPIED",'Occupancy by Spec Pivot'!$A$3,"STAT_SPECIALTY_CODE",B$2,"Day",$A32)=0,"",GETPIVOTDATA("STAT_BED_OCCUPIED",'Occupancy by Spec Pivot'!$A$3,"STAT_SPECIALTY_CODE",B$2,"Day",$A32)),"")</f>
        <v/>
      </c>
      <c r="C32" s="26" t="str">
        <f>IFERROR(IF(GETPIVOTDATA("STAT_BED_OCCUPIED",'Occupancy by Spec Pivot'!$A$3,"STAT_SPECIALTY_CODE",C$2,"Day",$A32)=0,"",GETPIVOTDATA("STAT_BED_OCCUPIED",'Occupancy by Spec Pivot'!$A$3,"STAT_SPECIALTY_CODE",C$2,"Day",$A32)),"")</f>
        <v/>
      </c>
      <c r="D32" s="26" t="str">
        <f>IFERROR(IF(GETPIVOTDATA("STAT_BED_OCCUPIED",'Occupancy by Spec Pivot'!$A$3,"STAT_SPECIALTY_CODE",D$2,"Day",$A32)=0,"",GETPIVOTDATA("STAT_BED_OCCUPIED",'Occupancy by Spec Pivot'!$A$3,"STAT_SPECIALTY_CODE",D$2,"Day",$A32)),"")</f>
        <v/>
      </c>
      <c r="E32" s="26" t="str">
        <f>IFERROR(IF(GETPIVOTDATA("STAT_BED_OCCUPIED",'Occupancy by Spec Pivot'!$A$3,"STAT_SPECIALTY_CODE",E$2,"Day",$A32)=0,"",GETPIVOTDATA("STAT_BED_OCCUPIED",'Occupancy by Spec Pivot'!$A$3,"STAT_SPECIALTY_CODE",E$2,"Day",$A32)),"")</f>
        <v/>
      </c>
      <c r="F32" s="26" t="str">
        <f>IFERROR(IF(GETPIVOTDATA("STAT_BED_OCCUPIED",'Occupancy by Spec Pivot'!$A$3,"STAT_SPECIALTY_CODE",F$2,"Day",$A32)=0,"",GETPIVOTDATA("STAT_BED_OCCUPIED",'Occupancy by Spec Pivot'!$A$3,"STAT_SPECIALTY_CODE",F$2,"Day",$A32)),"")</f>
        <v/>
      </c>
      <c r="G32" s="26" t="str">
        <f>IFERROR(IF(GETPIVOTDATA("STAT_BED_OCCUPIED",'Occupancy by Spec Pivot'!$A$3,"STAT_SPECIALTY_CODE",G$2,"Day",$A32)=0,"",GETPIVOTDATA("STAT_BED_OCCUPIED",'Occupancy by Spec Pivot'!$A$3,"STAT_SPECIALTY_CODE",G$2,"Day",$A32)),"")</f>
        <v/>
      </c>
      <c r="H32" s="26" t="str">
        <f>IFERROR(IF(GETPIVOTDATA("STAT_BED_OCCUPIED",'Occupancy by Spec Pivot'!$A$3,"STAT_SPECIALTY_CODE",H$2,"Day",$A32)=0,"",GETPIVOTDATA("STAT_BED_OCCUPIED",'Occupancy by Spec Pivot'!$A$3,"STAT_SPECIALTY_CODE",H$2,"Day",$A32)),"")</f>
        <v/>
      </c>
      <c r="I32" s="26" t="str">
        <f>IFERROR(IF(GETPIVOTDATA("STAT_BED_OCCUPIED",'Occupancy by Spec Pivot'!$A$3,"STAT_SPECIALTY_CODE",I$2,"Day",$A32)=0,"",GETPIVOTDATA("STAT_BED_OCCUPIED",'Occupancy by Spec Pivot'!$A$3,"STAT_SPECIALTY_CODE",I$2,"Day",$A32)),"")</f>
        <v/>
      </c>
      <c r="J32" s="26">
        <f t="shared" si="0"/>
        <v>0</v>
      </c>
    </row>
    <row r="33" spans="1:10" hidden="1" x14ac:dyDescent="0.25">
      <c r="A33" s="67">
        <v>43929</v>
      </c>
      <c r="B33" s="26" t="str">
        <f>IFERROR(IF(GETPIVOTDATA("STAT_BED_OCCUPIED",'Occupancy by Spec Pivot'!$A$3,"STAT_SPECIALTY_CODE",B$2,"Day",$A33)=0,"",GETPIVOTDATA("STAT_BED_OCCUPIED",'Occupancy by Spec Pivot'!$A$3,"STAT_SPECIALTY_CODE",B$2,"Day",$A33)),"")</f>
        <v/>
      </c>
      <c r="C33" s="26" t="str">
        <f>IFERROR(IF(GETPIVOTDATA("STAT_BED_OCCUPIED",'Occupancy by Spec Pivot'!$A$3,"STAT_SPECIALTY_CODE",C$2,"Day",$A33)=0,"",GETPIVOTDATA("STAT_BED_OCCUPIED",'Occupancy by Spec Pivot'!$A$3,"STAT_SPECIALTY_CODE",C$2,"Day",$A33)),"")</f>
        <v/>
      </c>
      <c r="D33" s="26" t="str">
        <f>IFERROR(IF(GETPIVOTDATA("STAT_BED_OCCUPIED",'Occupancy by Spec Pivot'!$A$3,"STAT_SPECIALTY_CODE",D$2,"Day",$A33)=0,"",GETPIVOTDATA("STAT_BED_OCCUPIED",'Occupancy by Spec Pivot'!$A$3,"STAT_SPECIALTY_CODE",D$2,"Day",$A33)),"")</f>
        <v/>
      </c>
      <c r="E33" s="26" t="str">
        <f>IFERROR(IF(GETPIVOTDATA("STAT_BED_OCCUPIED",'Occupancy by Spec Pivot'!$A$3,"STAT_SPECIALTY_CODE",E$2,"Day",$A33)=0,"",GETPIVOTDATA("STAT_BED_OCCUPIED",'Occupancy by Spec Pivot'!$A$3,"STAT_SPECIALTY_CODE",E$2,"Day",$A33)),"")</f>
        <v/>
      </c>
      <c r="F33" s="26" t="str">
        <f>IFERROR(IF(GETPIVOTDATA("STAT_BED_OCCUPIED",'Occupancy by Spec Pivot'!$A$3,"STAT_SPECIALTY_CODE",F$2,"Day",$A33)=0,"",GETPIVOTDATA("STAT_BED_OCCUPIED",'Occupancy by Spec Pivot'!$A$3,"STAT_SPECIALTY_CODE",F$2,"Day",$A33)),"")</f>
        <v/>
      </c>
      <c r="G33" s="26" t="str">
        <f>IFERROR(IF(GETPIVOTDATA("STAT_BED_OCCUPIED",'Occupancy by Spec Pivot'!$A$3,"STAT_SPECIALTY_CODE",G$2,"Day",$A33)=0,"",GETPIVOTDATA("STAT_BED_OCCUPIED",'Occupancy by Spec Pivot'!$A$3,"STAT_SPECIALTY_CODE",G$2,"Day",$A33)),"")</f>
        <v/>
      </c>
      <c r="H33" s="26" t="str">
        <f>IFERROR(IF(GETPIVOTDATA("STAT_BED_OCCUPIED",'Occupancy by Spec Pivot'!$A$3,"STAT_SPECIALTY_CODE",H$2,"Day",$A33)=0,"",GETPIVOTDATA("STAT_BED_OCCUPIED",'Occupancy by Spec Pivot'!$A$3,"STAT_SPECIALTY_CODE",H$2,"Day",$A33)),"")</f>
        <v/>
      </c>
      <c r="I33" s="26" t="str">
        <f>IFERROR(IF(GETPIVOTDATA("STAT_BED_OCCUPIED",'Occupancy by Spec Pivot'!$A$3,"STAT_SPECIALTY_CODE",I$2,"Day",$A33)=0,"",GETPIVOTDATA("STAT_BED_OCCUPIED",'Occupancy by Spec Pivot'!$A$3,"STAT_SPECIALTY_CODE",I$2,"Day",$A33)),"")</f>
        <v/>
      </c>
      <c r="J33" s="26">
        <f t="shared" si="0"/>
        <v>0</v>
      </c>
    </row>
    <row r="34" spans="1:10" hidden="1" x14ac:dyDescent="0.25">
      <c r="A34" s="67">
        <v>43930</v>
      </c>
      <c r="B34" s="26" t="str">
        <f>IFERROR(IF(GETPIVOTDATA("STAT_BED_OCCUPIED",'Occupancy by Spec Pivot'!$A$3,"STAT_SPECIALTY_CODE",B$2,"Day",$A34)=0,"",GETPIVOTDATA("STAT_BED_OCCUPIED",'Occupancy by Spec Pivot'!$A$3,"STAT_SPECIALTY_CODE",B$2,"Day",$A34)),"")</f>
        <v/>
      </c>
      <c r="C34" s="26" t="str">
        <f>IFERROR(IF(GETPIVOTDATA("STAT_BED_OCCUPIED",'Occupancy by Spec Pivot'!$A$3,"STAT_SPECIALTY_CODE",C$2,"Day",$A34)=0,"",GETPIVOTDATA("STAT_BED_OCCUPIED",'Occupancy by Spec Pivot'!$A$3,"STAT_SPECIALTY_CODE",C$2,"Day",$A34)),"")</f>
        <v/>
      </c>
      <c r="D34" s="26" t="str">
        <f>IFERROR(IF(GETPIVOTDATA("STAT_BED_OCCUPIED",'Occupancy by Spec Pivot'!$A$3,"STAT_SPECIALTY_CODE",D$2,"Day",$A34)=0,"",GETPIVOTDATA("STAT_BED_OCCUPIED",'Occupancy by Spec Pivot'!$A$3,"STAT_SPECIALTY_CODE",D$2,"Day",$A34)),"")</f>
        <v/>
      </c>
      <c r="E34" s="26" t="str">
        <f>IFERROR(IF(GETPIVOTDATA("STAT_BED_OCCUPIED",'Occupancy by Spec Pivot'!$A$3,"STAT_SPECIALTY_CODE",E$2,"Day",$A34)=0,"",GETPIVOTDATA("STAT_BED_OCCUPIED",'Occupancy by Spec Pivot'!$A$3,"STAT_SPECIALTY_CODE",E$2,"Day",$A34)),"")</f>
        <v/>
      </c>
      <c r="F34" s="26" t="str">
        <f>IFERROR(IF(GETPIVOTDATA("STAT_BED_OCCUPIED",'Occupancy by Spec Pivot'!$A$3,"STAT_SPECIALTY_CODE",F$2,"Day",$A34)=0,"",GETPIVOTDATA("STAT_BED_OCCUPIED",'Occupancy by Spec Pivot'!$A$3,"STAT_SPECIALTY_CODE",F$2,"Day",$A34)),"")</f>
        <v/>
      </c>
      <c r="G34" s="26" t="str">
        <f>IFERROR(IF(GETPIVOTDATA("STAT_BED_OCCUPIED",'Occupancy by Spec Pivot'!$A$3,"STAT_SPECIALTY_CODE",G$2,"Day",$A34)=0,"",GETPIVOTDATA("STAT_BED_OCCUPIED",'Occupancy by Spec Pivot'!$A$3,"STAT_SPECIALTY_CODE",G$2,"Day",$A34)),"")</f>
        <v/>
      </c>
      <c r="H34" s="26" t="str">
        <f>IFERROR(IF(GETPIVOTDATA("STAT_BED_OCCUPIED",'Occupancy by Spec Pivot'!$A$3,"STAT_SPECIALTY_CODE",H$2,"Day",$A34)=0,"",GETPIVOTDATA("STAT_BED_OCCUPIED",'Occupancy by Spec Pivot'!$A$3,"STAT_SPECIALTY_CODE",H$2,"Day",$A34)),"")</f>
        <v/>
      </c>
      <c r="I34" s="26" t="str">
        <f>IFERROR(IF(GETPIVOTDATA("STAT_BED_OCCUPIED",'Occupancy by Spec Pivot'!$A$3,"STAT_SPECIALTY_CODE",I$2,"Day",$A34)=0,"",GETPIVOTDATA("STAT_BED_OCCUPIED",'Occupancy by Spec Pivot'!$A$3,"STAT_SPECIALTY_CODE",I$2,"Day",$A34)),"")</f>
        <v/>
      </c>
      <c r="J34" s="26">
        <f t="shared" si="0"/>
        <v>0</v>
      </c>
    </row>
    <row r="35" spans="1:10" hidden="1" x14ac:dyDescent="0.25">
      <c r="A35" s="67">
        <v>43931</v>
      </c>
      <c r="B35" s="26" t="str">
        <f>IFERROR(IF(GETPIVOTDATA("STAT_BED_OCCUPIED",'Occupancy by Spec Pivot'!$A$3,"STAT_SPECIALTY_CODE",B$2,"Day",$A35)=0,"",GETPIVOTDATA("STAT_BED_OCCUPIED",'Occupancy by Spec Pivot'!$A$3,"STAT_SPECIALTY_CODE",B$2,"Day",$A35)),"")</f>
        <v/>
      </c>
      <c r="C35" s="26" t="str">
        <f>IFERROR(IF(GETPIVOTDATA("STAT_BED_OCCUPIED",'Occupancy by Spec Pivot'!$A$3,"STAT_SPECIALTY_CODE",C$2,"Day",$A35)=0,"",GETPIVOTDATA("STAT_BED_OCCUPIED",'Occupancy by Spec Pivot'!$A$3,"STAT_SPECIALTY_CODE",C$2,"Day",$A35)),"")</f>
        <v/>
      </c>
      <c r="D35" s="26" t="str">
        <f>IFERROR(IF(GETPIVOTDATA("STAT_BED_OCCUPIED",'Occupancy by Spec Pivot'!$A$3,"STAT_SPECIALTY_CODE",D$2,"Day",$A35)=0,"",GETPIVOTDATA("STAT_BED_OCCUPIED",'Occupancy by Spec Pivot'!$A$3,"STAT_SPECIALTY_CODE",D$2,"Day",$A35)),"")</f>
        <v/>
      </c>
      <c r="E35" s="26" t="str">
        <f>IFERROR(IF(GETPIVOTDATA("STAT_BED_OCCUPIED",'Occupancy by Spec Pivot'!$A$3,"STAT_SPECIALTY_CODE",E$2,"Day",$A35)=0,"",GETPIVOTDATA("STAT_BED_OCCUPIED",'Occupancy by Spec Pivot'!$A$3,"STAT_SPECIALTY_CODE",E$2,"Day",$A35)),"")</f>
        <v/>
      </c>
      <c r="F35" s="26" t="str">
        <f>IFERROR(IF(GETPIVOTDATA("STAT_BED_OCCUPIED",'Occupancy by Spec Pivot'!$A$3,"STAT_SPECIALTY_CODE",F$2,"Day",$A35)=0,"",GETPIVOTDATA("STAT_BED_OCCUPIED",'Occupancy by Spec Pivot'!$A$3,"STAT_SPECIALTY_CODE",F$2,"Day",$A35)),"")</f>
        <v/>
      </c>
      <c r="G35" s="26" t="str">
        <f>IFERROR(IF(GETPIVOTDATA("STAT_BED_OCCUPIED",'Occupancy by Spec Pivot'!$A$3,"STAT_SPECIALTY_CODE",G$2,"Day",$A35)=0,"",GETPIVOTDATA("STAT_BED_OCCUPIED",'Occupancy by Spec Pivot'!$A$3,"STAT_SPECIALTY_CODE",G$2,"Day",$A35)),"")</f>
        <v/>
      </c>
      <c r="H35" s="26" t="str">
        <f>IFERROR(IF(GETPIVOTDATA("STAT_BED_OCCUPIED",'Occupancy by Spec Pivot'!$A$3,"STAT_SPECIALTY_CODE",H$2,"Day",$A35)=0,"",GETPIVOTDATA("STAT_BED_OCCUPIED",'Occupancy by Spec Pivot'!$A$3,"STAT_SPECIALTY_CODE",H$2,"Day",$A35)),"")</f>
        <v/>
      </c>
      <c r="I35" s="26" t="str">
        <f>IFERROR(IF(GETPIVOTDATA("STAT_BED_OCCUPIED",'Occupancy by Spec Pivot'!$A$3,"STAT_SPECIALTY_CODE",I$2,"Day",$A35)=0,"",GETPIVOTDATA("STAT_BED_OCCUPIED",'Occupancy by Spec Pivot'!$A$3,"STAT_SPECIALTY_CODE",I$2,"Day",$A35)),"")</f>
        <v/>
      </c>
      <c r="J35" s="26">
        <f t="shared" si="0"/>
        <v>0</v>
      </c>
    </row>
    <row r="36" spans="1:10" hidden="1" x14ac:dyDescent="0.25">
      <c r="A36" s="67">
        <v>43932</v>
      </c>
      <c r="B36" s="26" t="str">
        <f>IFERROR(IF(GETPIVOTDATA("STAT_BED_OCCUPIED",'Occupancy by Spec Pivot'!$A$3,"STAT_SPECIALTY_CODE",B$2,"Day",$A36)=0,"",GETPIVOTDATA("STAT_BED_OCCUPIED",'Occupancy by Spec Pivot'!$A$3,"STAT_SPECIALTY_CODE",B$2,"Day",$A36)),"")</f>
        <v/>
      </c>
      <c r="C36" s="26" t="str">
        <f>IFERROR(IF(GETPIVOTDATA("STAT_BED_OCCUPIED",'Occupancy by Spec Pivot'!$A$3,"STAT_SPECIALTY_CODE",C$2,"Day",$A36)=0,"",GETPIVOTDATA("STAT_BED_OCCUPIED",'Occupancy by Spec Pivot'!$A$3,"STAT_SPECIALTY_CODE",C$2,"Day",$A36)),"")</f>
        <v/>
      </c>
      <c r="D36" s="26" t="str">
        <f>IFERROR(IF(GETPIVOTDATA("STAT_BED_OCCUPIED",'Occupancy by Spec Pivot'!$A$3,"STAT_SPECIALTY_CODE",D$2,"Day",$A36)=0,"",GETPIVOTDATA("STAT_BED_OCCUPIED",'Occupancy by Spec Pivot'!$A$3,"STAT_SPECIALTY_CODE",D$2,"Day",$A36)),"")</f>
        <v/>
      </c>
      <c r="E36" s="26" t="str">
        <f>IFERROR(IF(GETPIVOTDATA("STAT_BED_OCCUPIED",'Occupancy by Spec Pivot'!$A$3,"STAT_SPECIALTY_CODE",E$2,"Day",$A36)=0,"",GETPIVOTDATA("STAT_BED_OCCUPIED",'Occupancy by Spec Pivot'!$A$3,"STAT_SPECIALTY_CODE",E$2,"Day",$A36)),"")</f>
        <v/>
      </c>
      <c r="F36" s="26" t="str">
        <f>IFERROR(IF(GETPIVOTDATA("STAT_BED_OCCUPIED",'Occupancy by Spec Pivot'!$A$3,"STAT_SPECIALTY_CODE",F$2,"Day",$A36)=0,"",GETPIVOTDATA("STAT_BED_OCCUPIED",'Occupancy by Spec Pivot'!$A$3,"STAT_SPECIALTY_CODE",F$2,"Day",$A36)),"")</f>
        <v/>
      </c>
      <c r="G36" s="26" t="str">
        <f>IFERROR(IF(GETPIVOTDATA("STAT_BED_OCCUPIED",'Occupancy by Spec Pivot'!$A$3,"STAT_SPECIALTY_CODE",G$2,"Day",$A36)=0,"",GETPIVOTDATA("STAT_BED_OCCUPIED",'Occupancy by Spec Pivot'!$A$3,"STAT_SPECIALTY_CODE",G$2,"Day",$A36)),"")</f>
        <v/>
      </c>
      <c r="H36" s="26" t="str">
        <f>IFERROR(IF(GETPIVOTDATA("STAT_BED_OCCUPIED",'Occupancy by Spec Pivot'!$A$3,"STAT_SPECIALTY_CODE",H$2,"Day",$A36)=0,"",GETPIVOTDATA("STAT_BED_OCCUPIED",'Occupancy by Spec Pivot'!$A$3,"STAT_SPECIALTY_CODE",H$2,"Day",$A36)),"")</f>
        <v/>
      </c>
      <c r="I36" s="26" t="str">
        <f>IFERROR(IF(GETPIVOTDATA("STAT_BED_OCCUPIED",'Occupancy by Spec Pivot'!$A$3,"STAT_SPECIALTY_CODE",I$2,"Day",$A36)=0,"",GETPIVOTDATA("STAT_BED_OCCUPIED",'Occupancy by Spec Pivot'!$A$3,"STAT_SPECIALTY_CODE",I$2,"Day",$A36)),"")</f>
        <v/>
      </c>
      <c r="J36" s="26">
        <f t="shared" si="0"/>
        <v>0</v>
      </c>
    </row>
    <row r="37" spans="1:10" hidden="1" x14ac:dyDescent="0.25">
      <c r="A37" s="67">
        <v>43933</v>
      </c>
      <c r="B37" s="26" t="str">
        <f>IFERROR(IF(GETPIVOTDATA("STAT_BED_OCCUPIED",'Occupancy by Spec Pivot'!$A$3,"STAT_SPECIALTY_CODE",B$2,"Day",$A37)=0,"",GETPIVOTDATA("STAT_BED_OCCUPIED",'Occupancy by Spec Pivot'!$A$3,"STAT_SPECIALTY_CODE",B$2,"Day",$A37)),"")</f>
        <v/>
      </c>
      <c r="C37" s="26" t="str">
        <f>IFERROR(IF(GETPIVOTDATA("STAT_BED_OCCUPIED",'Occupancy by Spec Pivot'!$A$3,"STAT_SPECIALTY_CODE",C$2,"Day",$A37)=0,"",GETPIVOTDATA("STAT_BED_OCCUPIED",'Occupancy by Spec Pivot'!$A$3,"STAT_SPECIALTY_CODE",C$2,"Day",$A37)),"")</f>
        <v/>
      </c>
      <c r="D37" s="26" t="str">
        <f>IFERROR(IF(GETPIVOTDATA("STAT_BED_OCCUPIED",'Occupancy by Spec Pivot'!$A$3,"STAT_SPECIALTY_CODE",D$2,"Day",$A37)=0,"",GETPIVOTDATA("STAT_BED_OCCUPIED",'Occupancy by Spec Pivot'!$A$3,"STAT_SPECIALTY_CODE",D$2,"Day",$A37)),"")</f>
        <v/>
      </c>
      <c r="E37" s="26" t="str">
        <f>IFERROR(IF(GETPIVOTDATA("STAT_BED_OCCUPIED",'Occupancy by Spec Pivot'!$A$3,"STAT_SPECIALTY_CODE",E$2,"Day",$A37)=0,"",GETPIVOTDATA("STAT_BED_OCCUPIED",'Occupancy by Spec Pivot'!$A$3,"STAT_SPECIALTY_CODE",E$2,"Day",$A37)),"")</f>
        <v/>
      </c>
      <c r="F37" s="26" t="str">
        <f>IFERROR(IF(GETPIVOTDATA("STAT_BED_OCCUPIED",'Occupancy by Spec Pivot'!$A$3,"STAT_SPECIALTY_CODE",F$2,"Day",$A37)=0,"",GETPIVOTDATA("STAT_BED_OCCUPIED",'Occupancy by Spec Pivot'!$A$3,"STAT_SPECIALTY_CODE",F$2,"Day",$A37)),"")</f>
        <v/>
      </c>
      <c r="G37" s="26" t="str">
        <f>IFERROR(IF(GETPIVOTDATA("STAT_BED_OCCUPIED",'Occupancy by Spec Pivot'!$A$3,"STAT_SPECIALTY_CODE",G$2,"Day",$A37)=0,"",GETPIVOTDATA("STAT_BED_OCCUPIED",'Occupancy by Spec Pivot'!$A$3,"STAT_SPECIALTY_CODE",G$2,"Day",$A37)),"")</f>
        <v/>
      </c>
      <c r="H37" s="26" t="str">
        <f>IFERROR(IF(GETPIVOTDATA("STAT_BED_OCCUPIED",'Occupancy by Spec Pivot'!$A$3,"STAT_SPECIALTY_CODE",H$2,"Day",$A37)=0,"",GETPIVOTDATA("STAT_BED_OCCUPIED",'Occupancy by Spec Pivot'!$A$3,"STAT_SPECIALTY_CODE",H$2,"Day",$A37)),"")</f>
        <v/>
      </c>
      <c r="I37" s="26" t="str">
        <f>IFERROR(IF(GETPIVOTDATA("STAT_BED_OCCUPIED",'Occupancy by Spec Pivot'!$A$3,"STAT_SPECIALTY_CODE",I$2,"Day",$A37)=0,"",GETPIVOTDATA("STAT_BED_OCCUPIED",'Occupancy by Spec Pivot'!$A$3,"STAT_SPECIALTY_CODE",I$2,"Day",$A37)),"")</f>
        <v/>
      </c>
      <c r="J37" s="26">
        <f t="shared" si="0"/>
        <v>0</v>
      </c>
    </row>
    <row r="38" spans="1:10" hidden="1" x14ac:dyDescent="0.25">
      <c r="A38" s="67">
        <v>43934</v>
      </c>
      <c r="B38" s="26" t="str">
        <f>IFERROR(IF(GETPIVOTDATA("STAT_BED_OCCUPIED",'Occupancy by Spec Pivot'!$A$3,"STAT_SPECIALTY_CODE",B$2,"Day",$A38)=0,"",GETPIVOTDATA("STAT_BED_OCCUPIED",'Occupancy by Spec Pivot'!$A$3,"STAT_SPECIALTY_CODE",B$2,"Day",$A38)),"")</f>
        <v/>
      </c>
      <c r="C38" s="26" t="str">
        <f>IFERROR(IF(GETPIVOTDATA("STAT_BED_OCCUPIED",'Occupancy by Spec Pivot'!$A$3,"STAT_SPECIALTY_CODE",C$2,"Day",$A38)=0,"",GETPIVOTDATA("STAT_BED_OCCUPIED",'Occupancy by Spec Pivot'!$A$3,"STAT_SPECIALTY_CODE",C$2,"Day",$A38)),"")</f>
        <v/>
      </c>
      <c r="D38" s="26" t="str">
        <f>IFERROR(IF(GETPIVOTDATA("STAT_BED_OCCUPIED",'Occupancy by Spec Pivot'!$A$3,"STAT_SPECIALTY_CODE",D$2,"Day",$A38)=0,"",GETPIVOTDATA("STAT_BED_OCCUPIED",'Occupancy by Spec Pivot'!$A$3,"STAT_SPECIALTY_CODE",D$2,"Day",$A38)),"")</f>
        <v/>
      </c>
      <c r="E38" s="26" t="str">
        <f>IFERROR(IF(GETPIVOTDATA("STAT_BED_OCCUPIED",'Occupancy by Spec Pivot'!$A$3,"STAT_SPECIALTY_CODE",E$2,"Day",$A38)=0,"",GETPIVOTDATA("STAT_BED_OCCUPIED",'Occupancy by Spec Pivot'!$A$3,"STAT_SPECIALTY_CODE",E$2,"Day",$A38)),"")</f>
        <v/>
      </c>
      <c r="F38" s="26" t="str">
        <f>IFERROR(IF(GETPIVOTDATA("STAT_BED_OCCUPIED",'Occupancy by Spec Pivot'!$A$3,"STAT_SPECIALTY_CODE",F$2,"Day",$A38)=0,"",GETPIVOTDATA("STAT_BED_OCCUPIED",'Occupancy by Spec Pivot'!$A$3,"STAT_SPECIALTY_CODE",F$2,"Day",$A38)),"")</f>
        <v/>
      </c>
      <c r="G38" s="26" t="str">
        <f>IFERROR(IF(GETPIVOTDATA("STAT_BED_OCCUPIED",'Occupancy by Spec Pivot'!$A$3,"STAT_SPECIALTY_CODE",G$2,"Day",$A38)=0,"",GETPIVOTDATA("STAT_BED_OCCUPIED",'Occupancy by Spec Pivot'!$A$3,"STAT_SPECIALTY_CODE",G$2,"Day",$A38)),"")</f>
        <v/>
      </c>
      <c r="H38" s="26" t="str">
        <f>IFERROR(IF(GETPIVOTDATA("STAT_BED_OCCUPIED",'Occupancy by Spec Pivot'!$A$3,"STAT_SPECIALTY_CODE",H$2,"Day",$A38)=0,"",GETPIVOTDATA("STAT_BED_OCCUPIED",'Occupancy by Spec Pivot'!$A$3,"STAT_SPECIALTY_CODE",H$2,"Day",$A38)),"")</f>
        <v/>
      </c>
      <c r="I38" s="26" t="str">
        <f>IFERROR(IF(GETPIVOTDATA("STAT_BED_OCCUPIED",'Occupancy by Spec Pivot'!$A$3,"STAT_SPECIALTY_CODE",I$2,"Day",$A38)=0,"",GETPIVOTDATA("STAT_BED_OCCUPIED",'Occupancy by Spec Pivot'!$A$3,"STAT_SPECIALTY_CODE",I$2,"Day",$A38)),"")</f>
        <v/>
      </c>
      <c r="J38" s="26">
        <f t="shared" si="0"/>
        <v>0</v>
      </c>
    </row>
    <row r="39" spans="1:10" hidden="1" x14ac:dyDescent="0.25">
      <c r="A39" s="67">
        <v>43935</v>
      </c>
      <c r="B39" s="26" t="str">
        <f>IFERROR(IF(GETPIVOTDATA("STAT_BED_OCCUPIED",'Occupancy by Spec Pivot'!$A$3,"STAT_SPECIALTY_CODE",B$2,"Day",$A39)=0,"",GETPIVOTDATA("STAT_BED_OCCUPIED",'Occupancy by Spec Pivot'!$A$3,"STAT_SPECIALTY_CODE",B$2,"Day",$A39)),"")</f>
        <v/>
      </c>
      <c r="C39" s="26" t="str">
        <f>IFERROR(IF(GETPIVOTDATA("STAT_BED_OCCUPIED",'Occupancy by Spec Pivot'!$A$3,"STAT_SPECIALTY_CODE",C$2,"Day",$A39)=0,"",GETPIVOTDATA("STAT_BED_OCCUPIED",'Occupancy by Spec Pivot'!$A$3,"STAT_SPECIALTY_CODE",C$2,"Day",$A39)),"")</f>
        <v/>
      </c>
      <c r="D39" s="26" t="str">
        <f>IFERROR(IF(GETPIVOTDATA("STAT_BED_OCCUPIED",'Occupancy by Spec Pivot'!$A$3,"STAT_SPECIALTY_CODE",D$2,"Day",$A39)=0,"",GETPIVOTDATA("STAT_BED_OCCUPIED",'Occupancy by Spec Pivot'!$A$3,"STAT_SPECIALTY_CODE",D$2,"Day",$A39)),"")</f>
        <v/>
      </c>
      <c r="E39" s="26" t="str">
        <f>IFERROR(IF(GETPIVOTDATA("STAT_BED_OCCUPIED",'Occupancy by Spec Pivot'!$A$3,"STAT_SPECIALTY_CODE",E$2,"Day",$A39)=0,"",GETPIVOTDATA("STAT_BED_OCCUPIED",'Occupancy by Spec Pivot'!$A$3,"STAT_SPECIALTY_CODE",E$2,"Day",$A39)),"")</f>
        <v/>
      </c>
      <c r="F39" s="26" t="str">
        <f>IFERROR(IF(GETPIVOTDATA("STAT_BED_OCCUPIED",'Occupancy by Spec Pivot'!$A$3,"STAT_SPECIALTY_CODE",F$2,"Day",$A39)=0,"",GETPIVOTDATA("STAT_BED_OCCUPIED",'Occupancy by Spec Pivot'!$A$3,"STAT_SPECIALTY_CODE",F$2,"Day",$A39)),"")</f>
        <v/>
      </c>
      <c r="G39" s="26" t="str">
        <f>IFERROR(IF(GETPIVOTDATA("STAT_BED_OCCUPIED",'Occupancy by Spec Pivot'!$A$3,"STAT_SPECIALTY_CODE",G$2,"Day",$A39)=0,"",GETPIVOTDATA("STAT_BED_OCCUPIED",'Occupancy by Spec Pivot'!$A$3,"STAT_SPECIALTY_CODE",G$2,"Day",$A39)),"")</f>
        <v/>
      </c>
      <c r="H39" s="26" t="str">
        <f>IFERROR(IF(GETPIVOTDATA("STAT_BED_OCCUPIED",'Occupancy by Spec Pivot'!$A$3,"STAT_SPECIALTY_CODE",H$2,"Day",$A39)=0,"",GETPIVOTDATA("STAT_BED_OCCUPIED",'Occupancy by Spec Pivot'!$A$3,"STAT_SPECIALTY_CODE",H$2,"Day",$A39)),"")</f>
        <v/>
      </c>
      <c r="I39" s="26" t="str">
        <f>IFERROR(IF(GETPIVOTDATA("STAT_BED_OCCUPIED",'Occupancy by Spec Pivot'!$A$3,"STAT_SPECIALTY_CODE",I$2,"Day",$A39)=0,"",GETPIVOTDATA("STAT_BED_OCCUPIED",'Occupancy by Spec Pivot'!$A$3,"STAT_SPECIALTY_CODE",I$2,"Day",$A39)),"")</f>
        <v/>
      </c>
      <c r="J39" s="26">
        <f t="shared" si="0"/>
        <v>0</v>
      </c>
    </row>
    <row r="40" spans="1:10" hidden="1" x14ac:dyDescent="0.25">
      <c r="A40" s="67">
        <v>43936</v>
      </c>
      <c r="B40" s="26" t="str">
        <f>IFERROR(IF(GETPIVOTDATA("STAT_BED_OCCUPIED",'Occupancy by Spec Pivot'!$A$3,"STAT_SPECIALTY_CODE",B$2,"Day",$A40)=0,"",GETPIVOTDATA("STAT_BED_OCCUPIED",'Occupancy by Spec Pivot'!$A$3,"STAT_SPECIALTY_CODE",B$2,"Day",$A40)),"")</f>
        <v/>
      </c>
      <c r="C40" s="26" t="str">
        <f>IFERROR(IF(GETPIVOTDATA("STAT_BED_OCCUPIED",'Occupancy by Spec Pivot'!$A$3,"STAT_SPECIALTY_CODE",C$2,"Day",$A40)=0,"",GETPIVOTDATA("STAT_BED_OCCUPIED",'Occupancy by Spec Pivot'!$A$3,"STAT_SPECIALTY_CODE",C$2,"Day",$A40)),"")</f>
        <v/>
      </c>
      <c r="D40" s="26" t="str">
        <f>IFERROR(IF(GETPIVOTDATA("STAT_BED_OCCUPIED",'Occupancy by Spec Pivot'!$A$3,"STAT_SPECIALTY_CODE",D$2,"Day",$A40)=0,"",GETPIVOTDATA("STAT_BED_OCCUPIED",'Occupancy by Spec Pivot'!$A$3,"STAT_SPECIALTY_CODE",D$2,"Day",$A40)),"")</f>
        <v/>
      </c>
      <c r="E40" s="26" t="str">
        <f>IFERROR(IF(GETPIVOTDATA("STAT_BED_OCCUPIED",'Occupancy by Spec Pivot'!$A$3,"STAT_SPECIALTY_CODE",E$2,"Day",$A40)=0,"",GETPIVOTDATA("STAT_BED_OCCUPIED",'Occupancy by Spec Pivot'!$A$3,"STAT_SPECIALTY_CODE",E$2,"Day",$A40)),"")</f>
        <v/>
      </c>
      <c r="F40" s="26" t="str">
        <f>IFERROR(IF(GETPIVOTDATA("STAT_BED_OCCUPIED",'Occupancy by Spec Pivot'!$A$3,"STAT_SPECIALTY_CODE",F$2,"Day",$A40)=0,"",GETPIVOTDATA("STAT_BED_OCCUPIED",'Occupancy by Spec Pivot'!$A$3,"STAT_SPECIALTY_CODE",F$2,"Day",$A40)),"")</f>
        <v/>
      </c>
      <c r="G40" s="26" t="str">
        <f>IFERROR(IF(GETPIVOTDATA("STAT_BED_OCCUPIED",'Occupancy by Spec Pivot'!$A$3,"STAT_SPECIALTY_CODE",G$2,"Day",$A40)=0,"",GETPIVOTDATA("STAT_BED_OCCUPIED",'Occupancy by Spec Pivot'!$A$3,"STAT_SPECIALTY_CODE",G$2,"Day",$A40)),"")</f>
        <v/>
      </c>
      <c r="H40" s="26" t="str">
        <f>IFERROR(IF(GETPIVOTDATA("STAT_BED_OCCUPIED",'Occupancy by Spec Pivot'!$A$3,"STAT_SPECIALTY_CODE",H$2,"Day",$A40)=0,"",GETPIVOTDATA("STAT_BED_OCCUPIED",'Occupancy by Spec Pivot'!$A$3,"STAT_SPECIALTY_CODE",H$2,"Day",$A40)),"")</f>
        <v/>
      </c>
      <c r="I40" s="26" t="str">
        <f>IFERROR(IF(GETPIVOTDATA("STAT_BED_OCCUPIED",'Occupancy by Spec Pivot'!$A$3,"STAT_SPECIALTY_CODE",I$2,"Day",$A40)=0,"",GETPIVOTDATA("STAT_BED_OCCUPIED",'Occupancy by Spec Pivot'!$A$3,"STAT_SPECIALTY_CODE",I$2,"Day",$A40)),"")</f>
        <v/>
      </c>
      <c r="J40" s="26">
        <f t="shared" si="0"/>
        <v>0</v>
      </c>
    </row>
    <row r="41" spans="1:10" hidden="1" x14ac:dyDescent="0.25">
      <c r="A41" s="67">
        <v>43937</v>
      </c>
      <c r="B41" s="26" t="str">
        <f>IFERROR(IF(GETPIVOTDATA("STAT_BED_OCCUPIED",'Occupancy by Spec Pivot'!$A$3,"STAT_SPECIALTY_CODE",B$2,"Day",$A41)=0,"",GETPIVOTDATA("STAT_BED_OCCUPIED",'Occupancy by Spec Pivot'!$A$3,"STAT_SPECIALTY_CODE",B$2,"Day",$A41)),"")</f>
        <v/>
      </c>
      <c r="C41" s="26" t="str">
        <f>IFERROR(IF(GETPIVOTDATA("STAT_BED_OCCUPIED",'Occupancy by Spec Pivot'!$A$3,"STAT_SPECIALTY_CODE",C$2,"Day",$A41)=0,"",GETPIVOTDATA("STAT_BED_OCCUPIED",'Occupancy by Spec Pivot'!$A$3,"STAT_SPECIALTY_CODE",C$2,"Day",$A41)),"")</f>
        <v/>
      </c>
      <c r="D41" s="26" t="str">
        <f>IFERROR(IF(GETPIVOTDATA("STAT_BED_OCCUPIED",'Occupancy by Spec Pivot'!$A$3,"STAT_SPECIALTY_CODE",D$2,"Day",$A41)=0,"",GETPIVOTDATA("STAT_BED_OCCUPIED",'Occupancy by Spec Pivot'!$A$3,"STAT_SPECIALTY_CODE",D$2,"Day",$A41)),"")</f>
        <v/>
      </c>
      <c r="E41" s="26" t="str">
        <f>IFERROR(IF(GETPIVOTDATA("STAT_BED_OCCUPIED",'Occupancy by Spec Pivot'!$A$3,"STAT_SPECIALTY_CODE",E$2,"Day",$A41)=0,"",GETPIVOTDATA("STAT_BED_OCCUPIED",'Occupancy by Spec Pivot'!$A$3,"STAT_SPECIALTY_CODE",E$2,"Day",$A41)),"")</f>
        <v/>
      </c>
      <c r="F41" s="26" t="str">
        <f>IFERROR(IF(GETPIVOTDATA("STAT_BED_OCCUPIED",'Occupancy by Spec Pivot'!$A$3,"STAT_SPECIALTY_CODE",F$2,"Day",$A41)=0,"",GETPIVOTDATA("STAT_BED_OCCUPIED",'Occupancy by Spec Pivot'!$A$3,"STAT_SPECIALTY_CODE",F$2,"Day",$A41)),"")</f>
        <v/>
      </c>
      <c r="G41" s="26" t="str">
        <f>IFERROR(IF(GETPIVOTDATA("STAT_BED_OCCUPIED",'Occupancy by Spec Pivot'!$A$3,"STAT_SPECIALTY_CODE",G$2,"Day",$A41)=0,"",GETPIVOTDATA("STAT_BED_OCCUPIED",'Occupancy by Spec Pivot'!$A$3,"STAT_SPECIALTY_CODE",G$2,"Day",$A41)),"")</f>
        <v/>
      </c>
      <c r="H41" s="26" t="str">
        <f>IFERROR(IF(GETPIVOTDATA("STAT_BED_OCCUPIED",'Occupancy by Spec Pivot'!$A$3,"STAT_SPECIALTY_CODE",H$2,"Day",$A41)=0,"",GETPIVOTDATA("STAT_BED_OCCUPIED",'Occupancy by Spec Pivot'!$A$3,"STAT_SPECIALTY_CODE",H$2,"Day",$A41)),"")</f>
        <v/>
      </c>
      <c r="I41" s="26" t="str">
        <f>IFERROR(IF(GETPIVOTDATA("STAT_BED_OCCUPIED",'Occupancy by Spec Pivot'!$A$3,"STAT_SPECIALTY_CODE",I$2,"Day",$A41)=0,"",GETPIVOTDATA("STAT_BED_OCCUPIED",'Occupancy by Spec Pivot'!$A$3,"STAT_SPECIALTY_CODE",I$2,"Day",$A41)),"")</f>
        <v/>
      </c>
      <c r="J41" s="26">
        <f t="shared" si="0"/>
        <v>0</v>
      </c>
    </row>
    <row r="42" spans="1:10" hidden="1" x14ac:dyDescent="0.25">
      <c r="A42" s="67">
        <v>43938</v>
      </c>
      <c r="B42" s="26" t="str">
        <f>IFERROR(IF(GETPIVOTDATA("STAT_BED_OCCUPIED",'Occupancy by Spec Pivot'!$A$3,"STAT_SPECIALTY_CODE",B$2,"Day",$A42)=0,"",GETPIVOTDATA("STAT_BED_OCCUPIED",'Occupancy by Spec Pivot'!$A$3,"STAT_SPECIALTY_CODE",B$2,"Day",$A42)),"")</f>
        <v/>
      </c>
      <c r="C42" s="26" t="str">
        <f>IFERROR(IF(GETPIVOTDATA("STAT_BED_OCCUPIED",'Occupancy by Spec Pivot'!$A$3,"STAT_SPECIALTY_CODE",C$2,"Day",$A42)=0,"",GETPIVOTDATA("STAT_BED_OCCUPIED",'Occupancy by Spec Pivot'!$A$3,"STAT_SPECIALTY_CODE",C$2,"Day",$A42)),"")</f>
        <v/>
      </c>
      <c r="D42" s="26" t="str">
        <f>IFERROR(IF(GETPIVOTDATA("STAT_BED_OCCUPIED",'Occupancy by Spec Pivot'!$A$3,"STAT_SPECIALTY_CODE",D$2,"Day",$A42)=0,"",GETPIVOTDATA("STAT_BED_OCCUPIED",'Occupancy by Spec Pivot'!$A$3,"STAT_SPECIALTY_CODE",D$2,"Day",$A42)),"")</f>
        <v/>
      </c>
      <c r="E42" s="26" t="str">
        <f>IFERROR(IF(GETPIVOTDATA("STAT_BED_OCCUPIED",'Occupancy by Spec Pivot'!$A$3,"STAT_SPECIALTY_CODE",E$2,"Day",$A42)=0,"",GETPIVOTDATA("STAT_BED_OCCUPIED",'Occupancy by Spec Pivot'!$A$3,"STAT_SPECIALTY_CODE",E$2,"Day",$A42)),"")</f>
        <v/>
      </c>
      <c r="F42" s="26" t="str">
        <f>IFERROR(IF(GETPIVOTDATA("STAT_BED_OCCUPIED",'Occupancy by Spec Pivot'!$A$3,"STAT_SPECIALTY_CODE",F$2,"Day",$A42)=0,"",GETPIVOTDATA("STAT_BED_OCCUPIED",'Occupancy by Spec Pivot'!$A$3,"STAT_SPECIALTY_CODE",F$2,"Day",$A42)),"")</f>
        <v/>
      </c>
      <c r="G42" s="26" t="str">
        <f>IFERROR(IF(GETPIVOTDATA("STAT_BED_OCCUPIED",'Occupancy by Spec Pivot'!$A$3,"STAT_SPECIALTY_CODE",G$2,"Day",$A42)=0,"",GETPIVOTDATA("STAT_BED_OCCUPIED",'Occupancy by Spec Pivot'!$A$3,"STAT_SPECIALTY_CODE",G$2,"Day",$A42)),"")</f>
        <v/>
      </c>
      <c r="H42" s="26" t="str">
        <f>IFERROR(IF(GETPIVOTDATA("STAT_BED_OCCUPIED",'Occupancy by Spec Pivot'!$A$3,"STAT_SPECIALTY_CODE",H$2,"Day",$A42)=0,"",GETPIVOTDATA("STAT_BED_OCCUPIED",'Occupancy by Spec Pivot'!$A$3,"STAT_SPECIALTY_CODE",H$2,"Day",$A42)),"")</f>
        <v/>
      </c>
      <c r="I42" s="26" t="str">
        <f>IFERROR(IF(GETPIVOTDATA("STAT_BED_OCCUPIED",'Occupancy by Spec Pivot'!$A$3,"STAT_SPECIALTY_CODE",I$2,"Day",$A42)=0,"",GETPIVOTDATA("STAT_BED_OCCUPIED",'Occupancy by Spec Pivot'!$A$3,"STAT_SPECIALTY_CODE",I$2,"Day",$A42)),"")</f>
        <v/>
      </c>
      <c r="J42" s="26">
        <f t="shared" si="0"/>
        <v>0</v>
      </c>
    </row>
    <row r="43" spans="1:10" hidden="1" x14ac:dyDescent="0.25">
      <c r="A43" s="67">
        <v>43939</v>
      </c>
      <c r="B43" s="26" t="str">
        <f>IFERROR(IF(GETPIVOTDATA("STAT_BED_OCCUPIED",'Occupancy by Spec Pivot'!$A$3,"STAT_SPECIALTY_CODE",B$2,"Day",$A43)=0,"",GETPIVOTDATA("STAT_BED_OCCUPIED",'Occupancy by Spec Pivot'!$A$3,"STAT_SPECIALTY_CODE",B$2,"Day",$A43)),"")</f>
        <v/>
      </c>
      <c r="C43" s="26" t="str">
        <f>IFERROR(IF(GETPIVOTDATA("STAT_BED_OCCUPIED",'Occupancy by Spec Pivot'!$A$3,"STAT_SPECIALTY_CODE",C$2,"Day",$A43)=0,"",GETPIVOTDATA("STAT_BED_OCCUPIED",'Occupancy by Spec Pivot'!$A$3,"STAT_SPECIALTY_CODE",C$2,"Day",$A43)),"")</f>
        <v/>
      </c>
      <c r="D43" s="26" t="str">
        <f>IFERROR(IF(GETPIVOTDATA("STAT_BED_OCCUPIED",'Occupancy by Spec Pivot'!$A$3,"STAT_SPECIALTY_CODE",D$2,"Day",$A43)=0,"",GETPIVOTDATA("STAT_BED_OCCUPIED",'Occupancy by Spec Pivot'!$A$3,"STAT_SPECIALTY_CODE",D$2,"Day",$A43)),"")</f>
        <v/>
      </c>
      <c r="E43" s="26" t="str">
        <f>IFERROR(IF(GETPIVOTDATA("STAT_BED_OCCUPIED",'Occupancy by Spec Pivot'!$A$3,"STAT_SPECIALTY_CODE",E$2,"Day",$A43)=0,"",GETPIVOTDATA("STAT_BED_OCCUPIED",'Occupancy by Spec Pivot'!$A$3,"STAT_SPECIALTY_CODE",E$2,"Day",$A43)),"")</f>
        <v/>
      </c>
      <c r="F43" s="26" t="str">
        <f>IFERROR(IF(GETPIVOTDATA("STAT_BED_OCCUPIED",'Occupancy by Spec Pivot'!$A$3,"STAT_SPECIALTY_CODE",F$2,"Day",$A43)=0,"",GETPIVOTDATA("STAT_BED_OCCUPIED",'Occupancy by Spec Pivot'!$A$3,"STAT_SPECIALTY_CODE",F$2,"Day",$A43)),"")</f>
        <v/>
      </c>
      <c r="G43" s="26" t="str">
        <f>IFERROR(IF(GETPIVOTDATA("STAT_BED_OCCUPIED",'Occupancy by Spec Pivot'!$A$3,"STAT_SPECIALTY_CODE",G$2,"Day",$A43)=0,"",GETPIVOTDATA("STAT_BED_OCCUPIED",'Occupancy by Spec Pivot'!$A$3,"STAT_SPECIALTY_CODE",G$2,"Day",$A43)),"")</f>
        <v/>
      </c>
      <c r="H43" s="26" t="str">
        <f>IFERROR(IF(GETPIVOTDATA("STAT_BED_OCCUPIED",'Occupancy by Spec Pivot'!$A$3,"STAT_SPECIALTY_CODE",H$2,"Day",$A43)=0,"",GETPIVOTDATA("STAT_BED_OCCUPIED",'Occupancy by Spec Pivot'!$A$3,"STAT_SPECIALTY_CODE",H$2,"Day",$A43)),"")</f>
        <v/>
      </c>
      <c r="I43" s="26" t="str">
        <f>IFERROR(IF(GETPIVOTDATA("STAT_BED_OCCUPIED",'Occupancy by Spec Pivot'!$A$3,"STAT_SPECIALTY_CODE",I$2,"Day",$A43)=0,"",GETPIVOTDATA("STAT_BED_OCCUPIED",'Occupancy by Spec Pivot'!$A$3,"STAT_SPECIALTY_CODE",I$2,"Day",$A43)),"")</f>
        <v/>
      </c>
      <c r="J43" s="26">
        <f t="shared" si="0"/>
        <v>0</v>
      </c>
    </row>
    <row r="44" spans="1:10" hidden="1" x14ac:dyDescent="0.25">
      <c r="A44" s="67">
        <v>43940</v>
      </c>
      <c r="B44" s="26" t="str">
        <f>IFERROR(IF(GETPIVOTDATA("STAT_BED_OCCUPIED",'Occupancy by Spec Pivot'!$A$3,"STAT_SPECIALTY_CODE",B$2,"Day",$A44)=0,"",GETPIVOTDATA("STAT_BED_OCCUPIED",'Occupancy by Spec Pivot'!$A$3,"STAT_SPECIALTY_CODE",B$2,"Day",$A44)),"")</f>
        <v/>
      </c>
      <c r="C44" s="26" t="str">
        <f>IFERROR(IF(GETPIVOTDATA("STAT_BED_OCCUPIED",'Occupancy by Spec Pivot'!$A$3,"STAT_SPECIALTY_CODE",C$2,"Day",$A44)=0,"",GETPIVOTDATA("STAT_BED_OCCUPIED",'Occupancy by Spec Pivot'!$A$3,"STAT_SPECIALTY_CODE",C$2,"Day",$A44)),"")</f>
        <v/>
      </c>
      <c r="D44" s="26" t="str">
        <f>IFERROR(IF(GETPIVOTDATA("STAT_BED_OCCUPIED",'Occupancy by Spec Pivot'!$A$3,"STAT_SPECIALTY_CODE",D$2,"Day",$A44)=0,"",GETPIVOTDATA("STAT_BED_OCCUPIED",'Occupancy by Spec Pivot'!$A$3,"STAT_SPECIALTY_CODE",D$2,"Day",$A44)),"")</f>
        <v/>
      </c>
      <c r="E44" s="26" t="str">
        <f>IFERROR(IF(GETPIVOTDATA("STAT_BED_OCCUPIED",'Occupancy by Spec Pivot'!$A$3,"STAT_SPECIALTY_CODE",E$2,"Day",$A44)=0,"",GETPIVOTDATA("STAT_BED_OCCUPIED",'Occupancy by Spec Pivot'!$A$3,"STAT_SPECIALTY_CODE",E$2,"Day",$A44)),"")</f>
        <v/>
      </c>
      <c r="F44" s="26" t="str">
        <f>IFERROR(IF(GETPIVOTDATA("STAT_BED_OCCUPIED",'Occupancy by Spec Pivot'!$A$3,"STAT_SPECIALTY_CODE",F$2,"Day",$A44)=0,"",GETPIVOTDATA("STAT_BED_OCCUPIED",'Occupancy by Spec Pivot'!$A$3,"STAT_SPECIALTY_CODE",F$2,"Day",$A44)),"")</f>
        <v/>
      </c>
      <c r="G44" s="26" t="str">
        <f>IFERROR(IF(GETPIVOTDATA("STAT_BED_OCCUPIED",'Occupancy by Spec Pivot'!$A$3,"STAT_SPECIALTY_CODE",G$2,"Day",$A44)=0,"",GETPIVOTDATA("STAT_BED_OCCUPIED",'Occupancy by Spec Pivot'!$A$3,"STAT_SPECIALTY_CODE",G$2,"Day",$A44)),"")</f>
        <v/>
      </c>
      <c r="H44" s="26" t="str">
        <f>IFERROR(IF(GETPIVOTDATA("STAT_BED_OCCUPIED",'Occupancy by Spec Pivot'!$A$3,"STAT_SPECIALTY_CODE",H$2,"Day",$A44)=0,"",GETPIVOTDATA("STAT_BED_OCCUPIED",'Occupancy by Spec Pivot'!$A$3,"STAT_SPECIALTY_CODE",H$2,"Day",$A44)),"")</f>
        <v/>
      </c>
      <c r="I44" s="26" t="str">
        <f>IFERROR(IF(GETPIVOTDATA("STAT_BED_OCCUPIED",'Occupancy by Spec Pivot'!$A$3,"STAT_SPECIALTY_CODE",I$2,"Day",$A44)=0,"",GETPIVOTDATA("STAT_BED_OCCUPIED",'Occupancy by Spec Pivot'!$A$3,"STAT_SPECIALTY_CODE",I$2,"Day",$A44)),"")</f>
        <v/>
      </c>
      <c r="J44" s="26">
        <f t="shared" si="0"/>
        <v>0</v>
      </c>
    </row>
    <row r="45" spans="1:10" hidden="1" x14ac:dyDescent="0.25">
      <c r="A45" s="67">
        <v>43941</v>
      </c>
      <c r="B45" s="26" t="str">
        <f>IFERROR(IF(GETPIVOTDATA("STAT_BED_OCCUPIED",'Occupancy by Spec Pivot'!$A$3,"STAT_SPECIALTY_CODE",B$2,"Day",$A45)=0,"",GETPIVOTDATA("STAT_BED_OCCUPIED",'Occupancy by Spec Pivot'!$A$3,"STAT_SPECIALTY_CODE",B$2,"Day",$A45)),"")</f>
        <v/>
      </c>
      <c r="C45" s="26" t="str">
        <f>IFERROR(IF(GETPIVOTDATA("STAT_BED_OCCUPIED",'Occupancy by Spec Pivot'!$A$3,"STAT_SPECIALTY_CODE",C$2,"Day",$A45)=0,"",GETPIVOTDATA("STAT_BED_OCCUPIED",'Occupancy by Spec Pivot'!$A$3,"STAT_SPECIALTY_CODE",C$2,"Day",$A45)),"")</f>
        <v/>
      </c>
      <c r="D45" s="26" t="str">
        <f>IFERROR(IF(GETPIVOTDATA("STAT_BED_OCCUPIED",'Occupancy by Spec Pivot'!$A$3,"STAT_SPECIALTY_CODE",D$2,"Day",$A45)=0,"",GETPIVOTDATA("STAT_BED_OCCUPIED",'Occupancy by Spec Pivot'!$A$3,"STAT_SPECIALTY_CODE",D$2,"Day",$A45)),"")</f>
        <v/>
      </c>
      <c r="E45" s="26" t="str">
        <f>IFERROR(IF(GETPIVOTDATA("STAT_BED_OCCUPIED",'Occupancy by Spec Pivot'!$A$3,"STAT_SPECIALTY_CODE",E$2,"Day",$A45)=0,"",GETPIVOTDATA("STAT_BED_OCCUPIED",'Occupancy by Spec Pivot'!$A$3,"STAT_SPECIALTY_CODE",E$2,"Day",$A45)),"")</f>
        <v/>
      </c>
      <c r="F45" s="26" t="str">
        <f>IFERROR(IF(GETPIVOTDATA("STAT_BED_OCCUPIED",'Occupancy by Spec Pivot'!$A$3,"STAT_SPECIALTY_CODE",F$2,"Day",$A45)=0,"",GETPIVOTDATA("STAT_BED_OCCUPIED",'Occupancy by Spec Pivot'!$A$3,"STAT_SPECIALTY_CODE",F$2,"Day",$A45)),"")</f>
        <v/>
      </c>
      <c r="G45" s="26" t="str">
        <f>IFERROR(IF(GETPIVOTDATA("STAT_BED_OCCUPIED",'Occupancy by Spec Pivot'!$A$3,"STAT_SPECIALTY_CODE",G$2,"Day",$A45)=0,"",GETPIVOTDATA("STAT_BED_OCCUPIED",'Occupancy by Spec Pivot'!$A$3,"STAT_SPECIALTY_CODE",G$2,"Day",$A45)),"")</f>
        <v/>
      </c>
      <c r="H45" s="26" t="str">
        <f>IFERROR(IF(GETPIVOTDATA("STAT_BED_OCCUPIED",'Occupancy by Spec Pivot'!$A$3,"STAT_SPECIALTY_CODE",H$2,"Day",$A45)=0,"",GETPIVOTDATA("STAT_BED_OCCUPIED",'Occupancy by Spec Pivot'!$A$3,"STAT_SPECIALTY_CODE",H$2,"Day",$A45)),"")</f>
        <v/>
      </c>
      <c r="I45" s="26" t="str">
        <f>IFERROR(IF(GETPIVOTDATA("STAT_BED_OCCUPIED",'Occupancy by Spec Pivot'!$A$3,"STAT_SPECIALTY_CODE",I$2,"Day",$A45)=0,"",GETPIVOTDATA("STAT_BED_OCCUPIED",'Occupancy by Spec Pivot'!$A$3,"STAT_SPECIALTY_CODE",I$2,"Day",$A45)),"")</f>
        <v/>
      </c>
      <c r="J45" s="26">
        <f t="shared" si="0"/>
        <v>0</v>
      </c>
    </row>
    <row r="46" spans="1:10" hidden="1" x14ac:dyDescent="0.25">
      <c r="A46" s="67">
        <v>43942</v>
      </c>
      <c r="B46" s="26" t="str">
        <f>IFERROR(IF(GETPIVOTDATA("STAT_BED_OCCUPIED",'Occupancy by Spec Pivot'!$A$3,"STAT_SPECIALTY_CODE",B$2,"Day",$A46)=0,"",GETPIVOTDATA("STAT_BED_OCCUPIED",'Occupancy by Spec Pivot'!$A$3,"STAT_SPECIALTY_CODE",B$2,"Day",$A46)),"")</f>
        <v/>
      </c>
      <c r="C46" s="26" t="str">
        <f>IFERROR(IF(GETPIVOTDATA("STAT_BED_OCCUPIED",'Occupancy by Spec Pivot'!$A$3,"STAT_SPECIALTY_CODE",C$2,"Day",$A46)=0,"",GETPIVOTDATA("STAT_BED_OCCUPIED",'Occupancy by Spec Pivot'!$A$3,"STAT_SPECIALTY_CODE",C$2,"Day",$A46)),"")</f>
        <v/>
      </c>
      <c r="D46" s="26" t="str">
        <f>IFERROR(IF(GETPIVOTDATA("STAT_BED_OCCUPIED",'Occupancy by Spec Pivot'!$A$3,"STAT_SPECIALTY_CODE",D$2,"Day",$A46)=0,"",GETPIVOTDATA("STAT_BED_OCCUPIED",'Occupancy by Spec Pivot'!$A$3,"STAT_SPECIALTY_CODE",D$2,"Day",$A46)),"")</f>
        <v/>
      </c>
      <c r="E46" s="26" t="str">
        <f>IFERROR(IF(GETPIVOTDATA("STAT_BED_OCCUPIED",'Occupancy by Spec Pivot'!$A$3,"STAT_SPECIALTY_CODE",E$2,"Day",$A46)=0,"",GETPIVOTDATA("STAT_BED_OCCUPIED",'Occupancy by Spec Pivot'!$A$3,"STAT_SPECIALTY_CODE",E$2,"Day",$A46)),"")</f>
        <v/>
      </c>
      <c r="F46" s="26" t="str">
        <f>IFERROR(IF(GETPIVOTDATA("STAT_BED_OCCUPIED",'Occupancy by Spec Pivot'!$A$3,"STAT_SPECIALTY_CODE",F$2,"Day",$A46)=0,"",GETPIVOTDATA("STAT_BED_OCCUPIED",'Occupancy by Spec Pivot'!$A$3,"STAT_SPECIALTY_CODE",F$2,"Day",$A46)),"")</f>
        <v/>
      </c>
      <c r="G46" s="26" t="str">
        <f>IFERROR(IF(GETPIVOTDATA("STAT_BED_OCCUPIED",'Occupancy by Spec Pivot'!$A$3,"STAT_SPECIALTY_CODE",G$2,"Day",$A46)=0,"",GETPIVOTDATA("STAT_BED_OCCUPIED",'Occupancy by Spec Pivot'!$A$3,"STAT_SPECIALTY_CODE",G$2,"Day",$A46)),"")</f>
        <v/>
      </c>
      <c r="H46" s="26" t="str">
        <f>IFERROR(IF(GETPIVOTDATA("STAT_BED_OCCUPIED",'Occupancy by Spec Pivot'!$A$3,"STAT_SPECIALTY_CODE",H$2,"Day",$A46)=0,"",GETPIVOTDATA("STAT_BED_OCCUPIED",'Occupancy by Spec Pivot'!$A$3,"STAT_SPECIALTY_CODE",H$2,"Day",$A46)),"")</f>
        <v/>
      </c>
      <c r="I46" s="26" t="str">
        <f>IFERROR(IF(GETPIVOTDATA("STAT_BED_OCCUPIED",'Occupancy by Spec Pivot'!$A$3,"STAT_SPECIALTY_CODE",I$2,"Day",$A46)=0,"",GETPIVOTDATA("STAT_BED_OCCUPIED",'Occupancy by Spec Pivot'!$A$3,"STAT_SPECIALTY_CODE",I$2,"Day",$A46)),"")</f>
        <v/>
      </c>
      <c r="J46" s="26">
        <f t="shared" si="0"/>
        <v>0</v>
      </c>
    </row>
    <row r="47" spans="1:10" hidden="1" x14ac:dyDescent="0.25">
      <c r="A47" s="67">
        <v>43943</v>
      </c>
      <c r="B47" s="26" t="str">
        <f>IFERROR(IF(GETPIVOTDATA("STAT_BED_OCCUPIED",'Occupancy by Spec Pivot'!$A$3,"STAT_SPECIALTY_CODE",B$2,"Day",$A47)=0,"",GETPIVOTDATA("STAT_BED_OCCUPIED",'Occupancy by Spec Pivot'!$A$3,"STAT_SPECIALTY_CODE",B$2,"Day",$A47)),"")</f>
        <v/>
      </c>
      <c r="C47" s="26" t="str">
        <f>IFERROR(IF(GETPIVOTDATA("STAT_BED_OCCUPIED",'Occupancy by Spec Pivot'!$A$3,"STAT_SPECIALTY_CODE",C$2,"Day",$A47)=0,"",GETPIVOTDATA("STAT_BED_OCCUPIED",'Occupancy by Spec Pivot'!$A$3,"STAT_SPECIALTY_CODE",C$2,"Day",$A47)),"")</f>
        <v/>
      </c>
      <c r="D47" s="26" t="str">
        <f>IFERROR(IF(GETPIVOTDATA("STAT_BED_OCCUPIED",'Occupancy by Spec Pivot'!$A$3,"STAT_SPECIALTY_CODE",D$2,"Day",$A47)=0,"",GETPIVOTDATA("STAT_BED_OCCUPIED",'Occupancy by Spec Pivot'!$A$3,"STAT_SPECIALTY_CODE",D$2,"Day",$A47)),"")</f>
        <v/>
      </c>
      <c r="E47" s="26" t="str">
        <f>IFERROR(IF(GETPIVOTDATA("STAT_BED_OCCUPIED",'Occupancy by Spec Pivot'!$A$3,"STAT_SPECIALTY_CODE",E$2,"Day",$A47)=0,"",GETPIVOTDATA("STAT_BED_OCCUPIED",'Occupancy by Spec Pivot'!$A$3,"STAT_SPECIALTY_CODE",E$2,"Day",$A47)),"")</f>
        <v/>
      </c>
      <c r="F47" s="26" t="str">
        <f>IFERROR(IF(GETPIVOTDATA("STAT_BED_OCCUPIED",'Occupancy by Spec Pivot'!$A$3,"STAT_SPECIALTY_CODE",F$2,"Day",$A47)=0,"",GETPIVOTDATA("STAT_BED_OCCUPIED",'Occupancy by Spec Pivot'!$A$3,"STAT_SPECIALTY_CODE",F$2,"Day",$A47)),"")</f>
        <v/>
      </c>
      <c r="G47" s="26" t="str">
        <f>IFERROR(IF(GETPIVOTDATA("STAT_BED_OCCUPIED",'Occupancy by Spec Pivot'!$A$3,"STAT_SPECIALTY_CODE",G$2,"Day",$A47)=0,"",GETPIVOTDATA("STAT_BED_OCCUPIED",'Occupancy by Spec Pivot'!$A$3,"STAT_SPECIALTY_CODE",G$2,"Day",$A47)),"")</f>
        <v/>
      </c>
      <c r="H47" s="26" t="str">
        <f>IFERROR(IF(GETPIVOTDATA("STAT_BED_OCCUPIED",'Occupancy by Spec Pivot'!$A$3,"STAT_SPECIALTY_CODE",H$2,"Day",$A47)=0,"",GETPIVOTDATA("STAT_BED_OCCUPIED",'Occupancy by Spec Pivot'!$A$3,"STAT_SPECIALTY_CODE",H$2,"Day",$A47)),"")</f>
        <v/>
      </c>
      <c r="I47" s="26" t="str">
        <f>IFERROR(IF(GETPIVOTDATA("STAT_BED_OCCUPIED",'Occupancy by Spec Pivot'!$A$3,"STAT_SPECIALTY_CODE",I$2,"Day",$A47)=0,"",GETPIVOTDATA("STAT_BED_OCCUPIED",'Occupancy by Spec Pivot'!$A$3,"STAT_SPECIALTY_CODE",I$2,"Day",$A47)),"")</f>
        <v/>
      </c>
      <c r="J47" s="26">
        <f t="shared" si="0"/>
        <v>0</v>
      </c>
    </row>
    <row r="48" spans="1:10" hidden="1" x14ac:dyDescent="0.25">
      <c r="A48" s="67">
        <v>43944</v>
      </c>
      <c r="B48" s="26" t="str">
        <f>IFERROR(IF(GETPIVOTDATA("STAT_BED_OCCUPIED",'Occupancy by Spec Pivot'!$A$3,"STAT_SPECIALTY_CODE",B$2,"Day",$A48)=0,"",GETPIVOTDATA("STAT_BED_OCCUPIED",'Occupancy by Spec Pivot'!$A$3,"STAT_SPECIALTY_CODE",B$2,"Day",$A48)),"")</f>
        <v/>
      </c>
      <c r="C48" s="26" t="str">
        <f>IFERROR(IF(GETPIVOTDATA("STAT_BED_OCCUPIED",'Occupancy by Spec Pivot'!$A$3,"STAT_SPECIALTY_CODE",C$2,"Day",$A48)=0,"",GETPIVOTDATA("STAT_BED_OCCUPIED",'Occupancy by Spec Pivot'!$A$3,"STAT_SPECIALTY_CODE",C$2,"Day",$A48)),"")</f>
        <v/>
      </c>
      <c r="D48" s="26" t="str">
        <f>IFERROR(IF(GETPIVOTDATA("STAT_BED_OCCUPIED",'Occupancy by Spec Pivot'!$A$3,"STAT_SPECIALTY_CODE",D$2,"Day",$A48)=0,"",GETPIVOTDATA("STAT_BED_OCCUPIED",'Occupancy by Spec Pivot'!$A$3,"STAT_SPECIALTY_CODE",D$2,"Day",$A48)),"")</f>
        <v/>
      </c>
      <c r="E48" s="26" t="str">
        <f>IFERROR(IF(GETPIVOTDATA("STAT_BED_OCCUPIED",'Occupancy by Spec Pivot'!$A$3,"STAT_SPECIALTY_CODE",E$2,"Day",$A48)=0,"",GETPIVOTDATA("STAT_BED_OCCUPIED",'Occupancy by Spec Pivot'!$A$3,"STAT_SPECIALTY_CODE",E$2,"Day",$A48)),"")</f>
        <v/>
      </c>
      <c r="F48" s="26" t="str">
        <f>IFERROR(IF(GETPIVOTDATA("STAT_BED_OCCUPIED",'Occupancy by Spec Pivot'!$A$3,"STAT_SPECIALTY_CODE",F$2,"Day",$A48)=0,"",GETPIVOTDATA("STAT_BED_OCCUPIED",'Occupancy by Spec Pivot'!$A$3,"STAT_SPECIALTY_CODE",F$2,"Day",$A48)),"")</f>
        <v/>
      </c>
      <c r="G48" s="26" t="str">
        <f>IFERROR(IF(GETPIVOTDATA("STAT_BED_OCCUPIED",'Occupancy by Spec Pivot'!$A$3,"STAT_SPECIALTY_CODE",G$2,"Day",$A48)=0,"",GETPIVOTDATA("STAT_BED_OCCUPIED",'Occupancy by Spec Pivot'!$A$3,"STAT_SPECIALTY_CODE",G$2,"Day",$A48)),"")</f>
        <v/>
      </c>
      <c r="H48" s="26" t="str">
        <f>IFERROR(IF(GETPIVOTDATA("STAT_BED_OCCUPIED",'Occupancy by Spec Pivot'!$A$3,"STAT_SPECIALTY_CODE",H$2,"Day",$A48)=0,"",GETPIVOTDATA("STAT_BED_OCCUPIED",'Occupancy by Spec Pivot'!$A$3,"STAT_SPECIALTY_CODE",H$2,"Day",$A48)),"")</f>
        <v/>
      </c>
      <c r="I48" s="26" t="str">
        <f>IFERROR(IF(GETPIVOTDATA("STAT_BED_OCCUPIED",'Occupancy by Spec Pivot'!$A$3,"STAT_SPECIALTY_CODE",I$2,"Day",$A48)=0,"",GETPIVOTDATA("STAT_BED_OCCUPIED",'Occupancy by Spec Pivot'!$A$3,"STAT_SPECIALTY_CODE",I$2,"Day",$A48)),"")</f>
        <v/>
      </c>
      <c r="J48" s="26">
        <f t="shared" si="0"/>
        <v>0</v>
      </c>
    </row>
    <row r="49" spans="1:10" hidden="1" x14ac:dyDescent="0.25">
      <c r="A49" s="67">
        <v>43945</v>
      </c>
      <c r="B49" s="26" t="str">
        <f>IFERROR(IF(GETPIVOTDATA("STAT_BED_OCCUPIED",'Occupancy by Spec Pivot'!$A$3,"STAT_SPECIALTY_CODE",B$2,"Day",$A49)=0,"",GETPIVOTDATA("STAT_BED_OCCUPIED",'Occupancy by Spec Pivot'!$A$3,"STAT_SPECIALTY_CODE",B$2,"Day",$A49)),"")</f>
        <v/>
      </c>
      <c r="C49" s="26" t="str">
        <f>IFERROR(IF(GETPIVOTDATA("STAT_BED_OCCUPIED",'Occupancy by Spec Pivot'!$A$3,"STAT_SPECIALTY_CODE",C$2,"Day",$A49)=0,"",GETPIVOTDATA("STAT_BED_OCCUPIED",'Occupancy by Spec Pivot'!$A$3,"STAT_SPECIALTY_CODE",C$2,"Day",$A49)),"")</f>
        <v/>
      </c>
      <c r="D49" s="26" t="str">
        <f>IFERROR(IF(GETPIVOTDATA("STAT_BED_OCCUPIED",'Occupancy by Spec Pivot'!$A$3,"STAT_SPECIALTY_CODE",D$2,"Day",$A49)=0,"",GETPIVOTDATA("STAT_BED_OCCUPIED",'Occupancy by Spec Pivot'!$A$3,"STAT_SPECIALTY_CODE",D$2,"Day",$A49)),"")</f>
        <v/>
      </c>
      <c r="E49" s="26" t="str">
        <f>IFERROR(IF(GETPIVOTDATA("STAT_BED_OCCUPIED",'Occupancy by Spec Pivot'!$A$3,"STAT_SPECIALTY_CODE",E$2,"Day",$A49)=0,"",GETPIVOTDATA("STAT_BED_OCCUPIED",'Occupancy by Spec Pivot'!$A$3,"STAT_SPECIALTY_CODE",E$2,"Day",$A49)),"")</f>
        <v/>
      </c>
      <c r="F49" s="26" t="str">
        <f>IFERROR(IF(GETPIVOTDATA("STAT_BED_OCCUPIED",'Occupancy by Spec Pivot'!$A$3,"STAT_SPECIALTY_CODE",F$2,"Day",$A49)=0,"",GETPIVOTDATA("STAT_BED_OCCUPIED",'Occupancy by Spec Pivot'!$A$3,"STAT_SPECIALTY_CODE",F$2,"Day",$A49)),"")</f>
        <v/>
      </c>
      <c r="G49" s="26" t="str">
        <f>IFERROR(IF(GETPIVOTDATA("STAT_BED_OCCUPIED",'Occupancy by Spec Pivot'!$A$3,"STAT_SPECIALTY_CODE",G$2,"Day",$A49)=0,"",GETPIVOTDATA("STAT_BED_OCCUPIED",'Occupancy by Spec Pivot'!$A$3,"STAT_SPECIALTY_CODE",G$2,"Day",$A49)),"")</f>
        <v/>
      </c>
      <c r="H49" s="26" t="str">
        <f>IFERROR(IF(GETPIVOTDATA("STAT_BED_OCCUPIED",'Occupancy by Spec Pivot'!$A$3,"STAT_SPECIALTY_CODE",H$2,"Day",$A49)=0,"",GETPIVOTDATA("STAT_BED_OCCUPIED",'Occupancy by Spec Pivot'!$A$3,"STAT_SPECIALTY_CODE",H$2,"Day",$A49)),"")</f>
        <v/>
      </c>
      <c r="I49" s="26" t="str">
        <f>IFERROR(IF(GETPIVOTDATA("STAT_BED_OCCUPIED",'Occupancy by Spec Pivot'!$A$3,"STAT_SPECIALTY_CODE",I$2,"Day",$A49)=0,"",GETPIVOTDATA("STAT_BED_OCCUPIED",'Occupancy by Spec Pivot'!$A$3,"STAT_SPECIALTY_CODE",I$2,"Day",$A49)),"")</f>
        <v/>
      </c>
      <c r="J49" s="26">
        <f t="shared" si="0"/>
        <v>0</v>
      </c>
    </row>
    <row r="50" spans="1:10" hidden="1" x14ac:dyDescent="0.25">
      <c r="A50" s="67">
        <v>43946</v>
      </c>
      <c r="B50" s="26" t="str">
        <f>IFERROR(IF(GETPIVOTDATA("STAT_BED_OCCUPIED",'Occupancy by Spec Pivot'!$A$3,"STAT_SPECIALTY_CODE",B$2,"Day",$A50)=0,"",GETPIVOTDATA("STAT_BED_OCCUPIED",'Occupancy by Spec Pivot'!$A$3,"STAT_SPECIALTY_CODE",B$2,"Day",$A50)),"")</f>
        <v/>
      </c>
      <c r="C50" s="26" t="str">
        <f>IFERROR(IF(GETPIVOTDATA("STAT_BED_OCCUPIED",'Occupancy by Spec Pivot'!$A$3,"STAT_SPECIALTY_CODE",C$2,"Day",$A50)=0,"",GETPIVOTDATA("STAT_BED_OCCUPIED",'Occupancy by Spec Pivot'!$A$3,"STAT_SPECIALTY_CODE",C$2,"Day",$A50)),"")</f>
        <v/>
      </c>
      <c r="D50" s="26" t="str">
        <f>IFERROR(IF(GETPIVOTDATA("STAT_BED_OCCUPIED",'Occupancy by Spec Pivot'!$A$3,"STAT_SPECIALTY_CODE",D$2,"Day",$A50)=0,"",GETPIVOTDATA("STAT_BED_OCCUPIED",'Occupancy by Spec Pivot'!$A$3,"STAT_SPECIALTY_CODE",D$2,"Day",$A50)),"")</f>
        <v/>
      </c>
      <c r="E50" s="26" t="str">
        <f>IFERROR(IF(GETPIVOTDATA("STAT_BED_OCCUPIED",'Occupancy by Spec Pivot'!$A$3,"STAT_SPECIALTY_CODE",E$2,"Day",$A50)=0,"",GETPIVOTDATA("STAT_BED_OCCUPIED",'Occupancy by Spec Pivot'!$A$3,"STAT_SPECIALTY_CODE",E$2,"Day",$A50)),"")</f>
        <v/>
      </c>
      <c r="F50" s="26" t="str">
        <f>IFERROR(IF(GETPIVOTDATA("STAT_BED_OCCUPIED",'Occupancy by Spec Pivot'!$A$3,"STAT_SPECIALTY_CODE",F$2,"Day",$A50)=0,"",GETPIVOTDATA("STAT_BED_OCCUPIED",'Occupancy by Spec Pivot'!$A$3,"STAT_SPECIALTY_CODE",F$2,"Day",$A50)),"")</f>
        <v/>
      </c>
      <c r="G50" s="26" t="str">
        <f>IFERROR(IF(GETPIVOTDATA("STAT_BED_OCCUPIED",'Occupancy by Spec Pivot'!$A$3,"STAT_SPECIALTY_CODE",G$2,"Day",$A50)=0,"",GETPIVOTDATA("STAT_BED_OCCUPIED",'Occupancy by Spec Pivot'!$A$3,"STAT_SPECIALTY_CODE",G$2,"Day",$A50)),"")</f>
        <v/>
      </c>
      <c r="H50" s="26" t="str">
        <f>IFERROR(IF(GETPIVOTDATA("STAT_BED_OCCUPIED",'Occupancy by Spec Pivot'!$A$3,"STAT_SPECIALTY_CODE",H$2,"Day",$A50)=0,"",GETPIVOTDATA("STAT_BED_OCCUPIED",'Occupancy by Spec Pivot'!$A$3,"STAT_SPECIALTY_CODE",H$2,"Day",$A50)),"")</f>
        <v/>
      </c>
      <c r="I50" s="26" t="str">
        <f>IFERROR(IF(GETPIVOTDATA("STAT_BED_OCCUPIED",'Occupancy by Spec Pivot'!$A$3,"STAT_SPECIALTY_CODE",I$2,"Day",$A50)=0,"",GETPIVOTDATA("STAT_BED_OCCUPIED",'Occupancy by Spec Pivot'!$A$3,"STAT_SPECIALTY_CODE",I$2,"Day",$A50)),"")</f>
        <v/>
      </c>
      <c r="J50" s="26">
        <f t="shared" si="0"/>
        <v>0</v>
      </c>
    </row>
    <row r="51" spans="1:10" hidden="1" x14ac:dyDescent="0.25">
      <c r="A51" s="67">
        <v>43947</v>
      </c>
      <c r="B51" s="26" t="str">
        <f>IFERROR(IF(GETPIVOTDATA("STAT_BED_OCCUPIED",'Occupancy by Spec Pivot'!$A$3,"STAT_SPECIALTY_CODE",B$2,"Day",$A51)=0,"",GETPIVOTDATA("STAT_BED_OCCUPIED",'Occupancy by Spec Pivot'!$A$3,"STAT_SPECIALTY_CODE",B$2,"Day",$A51)),"")</f>
        <v/>
      </c>
      <c r="C51" s="26" t="str">
        <f>IFERROR(IF(GETPIVOTDATA("STAT_BED_OCCUPIED",'Occupancy by Spec Pivot'!$A$3,"STAT_SPECIALTY_CODE",C$2,"Day",$A51)=0,"",GETPIVOTDATA("STAT_BED_OCCUPIED",'Occupancy by Spec Pivot'!$A$3,"STAT_SPECIALTY_CODE",C$2,"Day",$A51)),"")</f>
        <v/>
      </c>
      <c r="D51" s="26" t="str">
        <f>IFERROR(IF(GETPIVOTDATA("STAT_BED_OCCUPIED",'Occupancy by Spec Pivot'!$A$3,"STAT_SPECIALTY_CODE",D$2,"Day",$A51)=0,"",GETPIVOTDATA("STAT_BED_OCCUPIED",'Occupancy by Spec Pivot'!$A$3,"STAT_SPECIALTY_CODE",D$2,"Day",$A51)),"")</f>
        <v/>
      </c>
      <c r="E51" s="26" t="str">
        <f>IFERROR(IF(GETPIVOTDATA("STAT_BED_OCCUPIED",'Occupancy by Spec Pivot'!$A$3,"STAT_SPECIALTY_CODE",E$2,"Day",$A51)=0,"",GETPIVOTDATA("STAT_BED_OCCUPIED",'Occupancy by Spec Pivot'!$A$3,"STAT_SPECIALTY_CODE",E$2,"Day",$A51)),"")</f>
        <v/>
      </c>
      <c r="F51" s="26" t="str">
        <f>IFERROR(IF(GETPIVOTDATA("STAT_BED_OCCUPIED",'Occupancy by Spec Pivot'!$A$3,"STAT_SPECIALTY_CODE",F$2,"Day",$A51)=0,"",GETPIVOTDATA("STAT_BED_OCCUPIED",'Occupancy by Spec Pivot'!$A$3,"STAT_SPECIALTY_CODE",F$2,"Day",$A51)),"")</f>
        <v/>
      </c>
      <c r="G51" s="26" t="str">
        <f>IFERROR(IF(GETPIVOTDATA("STAT_BED_OCCUPIED",'Occupancy by Spec Pivot'!$A$3,"STAT_SPECIALTY_CODE",G$2,"Day",$A51)=0,"",GETPIVOTDATA("STAT_BED_OCCUPIED",'Occupancy by Spec Pivot'!$A$3,"STAT_SPECIALTY_CODE",G$2,"Day",$A51)),"")</f>
        <v/>
      </c>
      <c r="H51" s="26" t="str">
        <f>IFERROR(IF(GETPIVOTDATA("STAT_BED_OCCUPIED",'Occupancy by Spec Pivot'!$A$3,"STAT_SPECIALTY_CODE",H$2,"Day",$A51)=0,"",GETPIVOTDATA("STAT_BED_OCCUPIED",'Occupancy by Spec Pivot'!$A$3,"STAT_SPECIALTY_CODE",H$2,"Day",$A51)),"")</f>
        <v/>
      </c>
      <c r="I51" s="26" t="str">
        <f>IFERROR(IF(GETPIVOTDATA("STAT_BED_OCCUPIED",'Occupancy by Spec Pivot'!$A$3,"STAT_SPECIALTY_CODE",I$2,"Day",$A51)=0,"",GETPIVOTDATA("STAT_BED_OCCUPIED",'Occupancy by Spec Pivot'!$A$3,"STAT_SPECIALTY_CODE",I$2,"Day",$A51)),"")</f>
        <v/>
      </c>
      <c r="J51" s="26">
        <f t="shared" si="0"/>
        <v>0</v>
      </c>
    </row>
    <row r="52" spans="1:10" hidden="1" x14ac:dyDescent="0.25">
      <c r="A52" s="67">
        <v>43948</v>
      </c>
      <c r="B52" s="26" t="str">
        <f>IFERROR(IF(GETPIVOTDATA("STAT_BED_OCCUPIED",'Occupancy by Spec Pivot'!$A$3,"STAT_SPECIALTY_CODE",B$2,"Day",$A52)=0,"",GETPIVOTDATA("STAT_BED_OCCUPIED",'Occupancy by Spec Pivot'!$A$3,"STAT_SPECIALTY_CODE",B$2,"Day",$A52)),"")</f>
        <v/>
      </c>
      <c r="C52" s="26" t="str">
        <f>IFERROR(IF(GETPIVOTDATA("STAT_BED_OCCUPIED",'Occupancy by Spec Pivot'!$A$3,"STAT_SPECIALTY_CODE",C$2,"Day",$A52)=0,"",GETPIVOTDATA("STAT_BED_OCCUPIED",'Occupancy by Spec Pivot'!$A$3,"STAT_SPECIALTY_CODE",C$2,"Day",$A52)),"")</f>
        <v/>
      </c>
      <c r="D52" s="26" t="str">
        <f>IFERROR(IF(GETPIVOTDATA("STAT_BED_OCCUPIED",'Occupancy by Spec Pivot'!$A$3,"STAT_SPECIALTY_CODE",D$2,"Day",$A52)=0,"",GETPIVOTDATA("STAT_BED_OCCUPIED",'Occupancy by Spec Pivot'!$A$3,"STAT_SPECIALTY_CODE",D$2,"Day",$A52)),"")</f>
        <v/>
      </c>
      <c r="E52" s="26" t="str">
        <f>IFERROR(IF(GETPIVOTDATA("STAT_BED_OCCUPIED",'Occupancy by Spec Pivot'!$A$3,"STAT_SPECIALTY_CODE",E$2,"Day",$A52)=0,"",GETPIVOTDATA("STAT_BED_OCCUPIED",'Occupancy by Spec Pivot'!$A$3,"STAT_SPECIALTY_CODE",E$2,"Day",$A52)),"")</f>
        <v/>
      </c>
      <c r="F52" s="26" t="str">
        <f>IFERROR(IF(GETPIVOTDATA("STAT_BED_OCCUPIED",'Occupancy by Spec Pivot'!$A$3,"STAT_SPECIALTY_CODE",F$2,"Day",$A52)=0,"",GETPIVOTDATA("STAT_BED_OCCUPIED",'Occupancy by Spec Pivot'!$A$3,"STAT_SPECIALTY_CODE",F$2,"Day",$A52)),"")</f>
        <v/>
      </c>
      <c r="G52" s="26" t="str">
        <f>IFERROR(IF(GETPIVOTDATA("STAT_BED_OCCUPIED",'Occupancy by Spec Pivot'!$A$3,"STAT_SPECIALTY_CODE",G$2,"Day",$A52)=0,"",GETPIVOTDATA("STAT_BED_OCCUPIED",'Occupancy by Spec Pivot'!$A$3,"STAT_SPECIALTY_CODE",G$2,"Day",$A52)),"")</f>
        <v/>
      </c>
      <c r="H52" s="26" t="str">
        <f>IFERROR(IF(GETPIVOTDATA("STAT_BED_OCCUPIED",'Occupancy by Spec Pivot'!$A$3,"STAT_SPECIALTY_CODE",H$2,"Day",$A52)=0,"",GETPIVOTDATA("STAT_BED_OCCUPIED",'Occupancy by Spec Pivot'!$A$3,"STAT_SPECIALTY_CODE",H$2,"Day",$A52)),"")</f>
        <v/>
      </c>
      <c r="I52" s="26" t="str">
        <f>IFERROR(IF(GETPIVOTDATA("STAT_BED_OCCUPIED",'Occupancy by Spec Pivot'!$A$3,"STAT_SPECIALTY_CODE",I$2,"Day",$A52)=0,"",GETPIVOTDATA("STAT_BED_OCCUPIED",'Occupancy by Spec Pivot'!$A$3,"STAT_SPECIALTY_CODE",I$2,"Day",$A52)),"")</f>
        <v/>
      </c>
      <c r="J52" s="26">
        <f t="shared" si="0"/>
        <v>0</v>
      </c>
    </row>
    <row r="53" spans="1:10" hidden="1" x14ac:dyDescent="0.25">
      <c r="A53" s="67">
        <v>43949</v>
      </c>
      <c r="B53" s="26" t="str">
        <f>IFERROR(IF(GETPIVOTDATA("STAT_BED_OCCUPIED",'Occupancy by Spec Pivot'!$A$3,"STAT_SPECIALTY_CODE",B$2,"Day",$A53)=0,"",GETPIVOTDATA("STAT_BED_OCCUPIED",'Occupancy by Spec Pivot'!$A$3,"STAT_SPECIALTY_CODE",B$2,"Day",$A53)),"")</f>
        <v/>
      </c>
      <c r="C53" s="26" t="str">
        <f>IFERROR(IF(GETPIVOTDATA("STAT_BED_OCCUPIED",'Occupancy by Spec Pivot'!$A$3,"STAT_SPECIALTY_CODE",C$2,"Day",$A53)=0,"",GETPIVOTDATA("STAT_BED_OCCUPIED",'Occupancy by Spec Pivot'!$A$3,"STAT_SPECIALTY_CODE",C$2,"Day",$A53)),"")</f>
        <v/>
      </c>
      <c r="D53" s="26" t="str">
        <f>IFERROR(IF(GETPIVOTDATA("STAT_BED_OCCUPIED",'Occupancy by Spec Pivot'!$A$3,"STAT_SPECIALTY_CODE",D$2,"Day",$A53)=0,"",GETPIVOTDATA("STAT_BED_OCCUPIED",'Occupancy by Spec Pivot'!$A$3,"STAT_SPECIALTY_CODE",D$2,"Day",$A53)),"")</f>
        <v/>
      </c>
      <c r="E53" s="26" t="str">
        <f>IFERROR(IF(GETPIVOTDATA("STAT_BED_OCCUPIED",'Occupancy by Spec Pivot'!$A$3,"STAT_SPECIALTY_CODE",E$2,"Day",$A53)=0,"",GETPIVOTDATA("STAT_BED_OCCUPIED",'Occupancy by Spec Pivot'!$A$3,"STAT_SPECIALTY_CODE",E$2,"Day",$A53)),"")</f>
        <v/>
      </c>
      <c r="F53" s="26" t="str">
        <f>IFERROR(IF(GETPIVOTDATA("STAT_BED_OCCUPIED",'Occupancy by Spec Pivot'!$A$3,"STAT_SPECIALTY_CODE",F$2,"Day",$A53)=0,"",GETPIVOTDATA("STAT_BED_OCCUPIED",'Occupancy by Spec Pivot'!$A$3,"STAT_SPECIALTY_CODE",F$2,"Day",$A53)),"")</f>
        <v/>
      </c>
      <c r="G53" s="26" t="str">
        <f>IFERROR(IF(GETPIVOTDATA("STAT_BED_OCCUPIED",'Occupancy by Spec Pivot'!$A$3,"STAT_SPECIALTY_CODE",G$2,"Day",$A53)=0,"",GETPIVOTDATA("STAT_BED_OCCUPIED",'Occupancy by Spec Pivot'!$A$3,"STAT_SPECIALTY_CODE",G$2,"Day",$A53)),"")</f>
        <v/>
      </c>
      <c r="H53" s="26" t="str">
        <f>IFERROR(IF(GETPIVOTDATA("STAT_BED_OCCUPIED",'Occupancy by Spec Pivot'!$A$3,"STAT_SPECIALTY_CODE",H$2,"Day",$A53)=0,"",GETPIVOTDATA("STAT_BED_OCCUPIED",'Occupancy by Spec Pivot'!$A$3,"STAT_SPECIALTY_CODE",H$2,"Day",$A53)),"")</f>
        <v/>
      </c>
      <c r="I53" s="26" t="str">
        <f>IFERROR(IF(GETPIVOTDATA("STAT_BED_OCCUPIED",'Occupancy by Spec Pivot'!$A$3,"STAT_SPECIALTY_CODE",I$2,"Day",$A53)=0,"",GETPIVOTDATA("STAT_BED_OCCUPIED",'Occupancy by Spec Pivot'!$A$3,"STAT_SPECIALTY_CODE",I$2,"Day",$A53)),"")</f>
        <v/>
      </c>
      <c r="J53" s="26">
        <f t="shared" si="0"/>
        <v>0</v>
      </c>
    </row>
    <row r="54" spans="1:10" hidden="1" x14ac:dyDescent="0.25">
      <c r="A54" s="67">
        <v>43950</v>
      </c>
      <c r="B54" s="26" t="str">
        <f>IFERROR(IF(GETPIVOTDATA("STAT_BED_OCCUPIED",'Occupancy by Spec Pivot'!$A$3,"STAT_SPECIALTY_CODE",B$2,"Day",$A54)=0,"",GETPIVOTDATA("STAT_BED_OCCUPIED",'Occupancy by Spec Pivot'!$A$3,"STAT_SPECIALTY_CODE",B$2,"Day",$A54)),"")</f>
        <v/>
      </c>
      <c r="C54" s="26" t="str">
        <f>IFERROR(IF(GETPIVOTDATA("STAT_BED_OCCUPIED",'Occupancy by Spec Pivot'!$A$3,"STAT_SPECIALTY_CODE",C$2,"Day",$A54)=0,"",GETPIVOTDATA("STAT_BED_OCCUPIED",'Occupancy by Spec Pivot'!$A$3,"STAT_SPECIALTY_CODE",C$2,"Day",$A54)),"")</f>
        <v/>
      </c>
      <c r="D54" s="26" t="str">
        <f>IFERROR(IF(GETPIVOTDATA("STAT_BED_OCCUPIED",'Occupancy by Spec Pivot'!$A$3,"STAT_SPECIALTY_CODE",D$2,"Day",$A54)=0,"",GETPIVOTDATA("STAT_BED_OCCUPIED",'Occupancy by Spec Pivot'!$A$3,"STAT_SPECIALTY_CODE",D$2,"Day",$A54)),"")</f>
        <v/>
      </c>
      <c r="E54" s="26" t="str">
        <f>IFERROR(IF(GETPIVOTDATA("STAT_BED_OCCUPIED",'Occupancy by Spec Pivot'!$A$3,"STAT_SPECIALTY_CODE",E$2,"Day",$A54)=0,"",GETPIVOTDATA("STAT_BED_OCCUPIED",'Occupancy by Spec Pivot'!$A$3,"STAT_SPECIALTY_CODE",E$2,"Day",$A54)),"")</f>
        <v/>
      </c>
      <c r="F54" s="26" t="str">
        <f>IFERROR(IF(GETPIVOTDATA("STAT_BED_OCCUPIED",'Occupancy by Spec Pivot'!$A$3,"STAT_SPECIALTY_CODE",F$2,"Day",$A54)=0,"",GETPIVOTDATA("STAT_BED_OCCUPIED",'Occupancy by Spec Pivot'!$A$3,"STAT_SPECIALTY_CODE",F$2,"Day",$A54)),"")</f>
        <v/>
      </c>
      <c r="G54" s="26" t="str">
        <f>IFERROR(IF(GETPIVOTDATA("STAT_BED_OCCUPIED",'Occupancy by Spec Pivot'!$A$3,"STAT_SPECIALTY_CODE",G$2,"Day",$A54)=0,"",GETPIVOTDATA("STAT_BED_OCCUPIED",'Occupancy by Spec Pivot'!$A$3,"STAT_SPECIALTY_CODE",G$2,"Day",$A54)),"")</f>
        <v/>
      </c>
      <c r="H54" s="26" t="str">
        <f>IFERROR(IF(GETPIVOTDATA("STAT_BED_OCCUPIED",'Occupancy by Spec Pivot'!$A$3,"STAT_SPECIALTY_CODE",H$2,"Day",$A54)=0,"",GETPIVOTDATA("STAT_BED_OCCUPIED",'Occupancy by Spec Pivot'!$A$3,"STAT_SPECIALTY_CODE",H$2,"Day",$A54)),"")</f>
        <v/>
      </c>
      <c r="I54" s="26" t="str">
        <f>IFERROR(IF(GETPIVOTDATA("STAT_BED_OCCUPIED",'Occupancy by Spec Pivot'!$A$3,"STAT_SPECIALTY_CODE",I$2,"Day",$A54)=0,"",GETPIVOTDATA("STAT_BED_OCCUPIED",'Occupancy by Spec Pivot'!$A$3,"STAT_SPECIALTY_CODE",I$2,"Day",$A54)),"")</f>
        <v/>
      </c>
      <c r="J54" s="26">
        <f t="shared" si="0"/>
        <v>0</v>
      </c>
    </row>
    <row r="55" spans="1:10" hidden="1" x14ac:dyDescent="0.25">
      <c r="A55" s="67">
        <v>43951</v>
      </c>
      <c r="B55" s="26" t="str">
        <f>IFERROR(IF(GETPIVOTDATA("STAT_BED_OCCUPIED",'Occupancy by Spec Pivot'!$A$3,"STAT_SPECIALTY_CODE",B$2,"Day",$A55)=0,"",GETPIVOTDATA("STAT_BED_OCCUPIED",'Occupancy by Spec Pivot'!$A$3,"STAT_SPECIALTY_CODE",B$2,"Day",$A55)),"")</f>
        <v/>
      </c>
      <c r="C55" s="26" t="str">
        <f>IFERROR(IF(GETPIVOTDATA("STAT_BED_OCCUPIED",'Occupancy by Spec Pivot'!$A$3,"STAT_SPECIALTY_CODE",C$2,"Day",$A55)=0,"",GETPIVOTDATA("STAT_BED_OCCUPIED",'Occupancy by Spec Pivot'!$A$3,"STAT_SPECIALTY_CODE",C$2,"Day",$A55)),"")</f>
        <v/>
      </c>
      <c r="D55" s="26" t="str">
        <f>IFERROR(IF(GETPIVOTDATA("STAT_BED_OCCUPIED",'Occupancy by Spec Pivot'!$A$3,"STAT_SPECIALTY_CODE",D$2,"Day",$A55)=0,"",GETPIVOTDATA("STAT_BED_OCCUPIED",'Occupancy by Spec Pivot'!$A$3,"STAT_SPECIALTY_CODE",D$2,"Day",$A55)),"")</f>
        <v/>
      </c>
      <c r="E55" s="26" t="str">
        <f>IFERROR(IF(GETPIVOTDATA("STAT_BED_OCCUPIED",'Occupancy by Spec Pivot'!$A$3,"STAT_SPECIALTY_CODE",E$2,"Day",$A55)=0,"",GETPIVOTDATA("STAT_BED_OCCUPIED",'Occupancy by Spec Pivot'!$A$3,"STAT_SPECIALTY_CODE",E$2,"Day",$A55)),"")</f>
        <v/>
      </c>
      <c r="F55" s="26" t="str">
        <f>IFERROR(IF(GETPIVOTDATA("STAT_BED_OCCUPIED",'Occupancy by Spec Pivot'!$A$3,"STAT_SPECIALTY_CODE",F$2,"Day",$A55)=0,"",GETPIVOTDATA("STAT_BED_OCCUPIED",'Occupancy by Spec Pivot'!$A$3,"STAT_SPECIALTY_CODE",F$2,"Day",$A55)),"")</f>
        <v/>
      </c>
      <c r="G55" s="26" t="str">
        <f>IFERROR(IF(GETPIVOTDATA("STAT_BED_OCCUPIED",'Occupancy by Spec Pivot'!$A$3,"STAT_SPECIALTY_CODE",G$2,"Day",$A55)=0,"",GETPIVOTDATA("STAT_BED_OCCUPIED",'Occupancy by Spec Pivot'!$A$3,"STAT_SPECIALTY_CODE",G$2,"Day",$A55)),"")</f>
        <v/>
      </c>
      <c r="H55" s="26" t="str">
        <f>IFERROR(IF(GETPIVOTDATA("STAT_BED_OCCUPIED",'Occupancy by Spec Pivot'!$A$3,"STAT_SPECIALTY_CODE",H$2,"Day",$A55)=0,"",GETPIVOTDATA("STAT_BED_OCCUPIED",'Occupancy by Spec Pivot'!$A$3,"STAT_SPECIALTY_CODE",H$2,"Day",$A55)),"")</f>
        <v/>
      </c>
      <c r="I55" s="26" t="str">
        <f>IFERROR(IF(GETPIVOTDATA("STAT_BED_OCCUPIED",'Occupancy by Spec Pivot'!$A$3,"STAT_SPECIALTY_CODE",I$2,"Day",$A55)=0,"",GETPIVOTDATA("STAT_BED_OCCUPIED",'Occupancy by Spec Pivot'!$A$3,"STAT_SPECIALTY_CODE",I$2,"Day",$A55)),"")</f>
        <v/>
      </c>
      <c r="J55" s="26">
        <f t="shared" si="0"/>
        <v>0</v>
      </c>
    </row>
    <row r="56" spans="1:10" x14ac:dyDescent="0.25">
      <c r="C56"/>
    </row>
    <row r="57" spans="1:10" x14ac:dyDescent="0.25">
      <c r="C57"/>
    </row>
    <row r="58" spans="1:10" x14ac:dyDescent="0.25">
      <c r="C58"/>
    </row>
    <row r="59" spans="1:10" x14ac:dyDescent="0.25">
      <c r="C59"/>
    </row>
    <row r="60" spans="1:10" x14ac:dyDescent="0.25">
      <c r="C60"/>
    </row>
    <row r="61" spans="1:10" x14ac:dyDescent="0.25">
      <c r="C61"/>
    </row>
    <row r="62" spans="1:10" x14ac:dyDescent="0.25">
      <c r="C62"/>
    </row>
    <row r="63" spans="1:10" x14ac:dyDescent="0.25">
      <c r="C63"/>
    </row>
    <row r="64" spans="1:10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</sheetData>
  <autoFilter ref="A2:I55">
    <filterColumn colId="0">
      <filters>
        <dateGroupItem year="2020" month="3" day="9" dateTimeGrouping="day"/>
        <dateGroupItem year="2020" month="3" day="10" dateTimeGrouping="day"/>
        <dateGroupItem year="2020" month="3" day="11" dateTimeGrouping="day"/>
        <dateGroupItem year="2020" month="3" day="12" dateTimeGrouping="day"/>
        <dateGroupItem year="2020" month="3" day="13" dateTimeGrouping="day"/>
        <dateGroupItem year="2020" month="3" day="14" dateTimeGrouping="day"/>
        <dateGroupItem year="2020" month="3" day="15" dateTimeGrouping="day"/>
        <dateGroupItem year="2020" month="3" day="16" dateTimeGrouping="day"/>
        <dateGroupItem year="2020" month="3" day="17" dateTimeGrouping="day"/>
        <dateGroupItem year="2020" month="3" day="18" dateTimeGrouping="day"/>
        <dateGroupItem year="2020" month="3" day="19" dateTimeGrouping="day"/>
        <dateGroupItem year="2020" month="3" day="20" dateTimeGrouping="day"/>
        <dateGroupItem year="2020" month="3" day="21" dateTimeGrouping="day"/>
        <dateGroupItem year="2020" month="3" day="22" dateTimeGrouping="day"/>
        <dateGroupItem year="2020" month="3" day="23" dateTimeGrouping="day"/>
      </filters>
    </filterColumn>
  </autoFilter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3:S73"/>
  <sheetViews>
    <sheetView workbookViewId="0">
      <selection activeCell="M42" sqref="M42"/>
    </sheetView>
  </sheetViews>
  <sheetFormatPr defaultRowHeight="15" x14ac:dyDescent="0.25"/>
  <cols>
    <col min="1" max="1" width="27" customWidth="1"/>
    <col min="2" max="2" width="20.42578125" bestFit="1" customWidth="1"/>
    <col min="3" max="16" width="10.7109375" customWidth="1"/>
    <col min="17" max="18" width="10.7109375" bestFit="1" customWidth="1"/>
    <col min="19" max="19" width="11.28515625" bestFit="1" customWidth="1"/>
  </cols>
  <sheetData>
    <row r="3" spans="1:19" x14ac:dyDescent="0.25">
      <c r="A3" s="7" t="s">
        <v>54</v>
      </c>
      <c r="C3" s="7" t="s">
        <v>36</v>
      </c>
    </row>
    <row r="4" spans="1:19" x14ac:dyDescent="0.25">
      <c r="A4" s="7" t="s">
        <v>2</v>
      </c>
      <c r="B4" s="7" t="s">
        <v>1</v>
      </c>
      <c r="C4" s="67">
        <v>43899</v>
      </c>
      <c r="D4" s="67">
        <v>43900</v>
      </c>
      <c r="E4" s="67">
        <v>43901</v>
      </c>
      <c r="F4" s="67">
        <v>43902</v>
      </c>
      <c r="G4" s="67">
        <v>43903</v>
      </c>
      <c r="H4" s="67">
        <v>43904</v>
      </c>
      <c r="I4" s="67">
        <v>43905</v>
      </c>
      <c r="J4" s="67">
        <v>43906</v>
      </c>
      <c r="K4" s="67">
        <v>43907</v>
      </c>
      <c r="L4" s="67">
        <v>43908</v>
      </c>
      <c r="M4" s="67">
        <v>43909</v>
      </c>
      <c r="N4" s="67">
        <v>43910</v>
      </c>
      <c r="O4" s="67">
        <v>43911</v>
      </c>
      <c r="P4" s="67">
        <v>43912</v>
      </c>
      <c r="Q4" s="67">
        <v>43913</v>
      </c>
      <c r="R4" s="26" t="s">
        <v>48</v>
      </c>
      <c r="S4" s="26" t="s">
        <v>49</v>
      </c>
    </row>
    <row r="5" spans="1:19" x14ac:dyDescent="0.25">
      <c r="A5" s="26" t="s">
        <v>16</v>
      </c>
      <c r="B5" s="26" t="s">
        <v>19</v>
      </c>
      <c r="C5" s="8">
        <v>5</v>
      </c>
      <c r="D5" s="8">
        <v>5</v>
      </c>
      <c r="E5" s="8">
        <v>7</v>
      </c>
      <c r="F5" s="8">
        <v>4</v>
      </c>
      <c r="G5" s="8">
        <v>4</v>
      </c>
      <c r="H5" s="8">
        <v>5</v>
      </c>
      <c r="I5" s="8">
        <v>6</v>
      </c>
      <c r="J5" s="8">
        <v>7</v>
      </c>
      <c r="K5" s="8">
        <v>7</v>
      </c>
      <c r="L5" s="8">
        <v>5</v>
      </c>
      <c r="M5" s="8">
        <v>4</v>
      </c>
      <c r="N5" s="8">
        <v>5</v>
      </c>
      <c r="O5" s="8">
        <v>6</v>
      </c>
      <c r="P5" s="8">
        <v>6</v>
      </c>
      <c r="Q5" s="8">
        <v>7</v>
      </c>
      <c r="R5" s="8"/>
      <c r="S5" s="8">
        <v>83</v>
      </c>
    </row>
    <row r="6" spans="1:19" x14ac:dyDescent="0.25">
      <c r="B6" s="26" t="s">
        <v>44</v>
      </c>
      <c r="C6" s="8">
        <v>0</v>
      </c>
      <c r="D6" s="8">
        <v>0</v>
      </c>
      <c r="E6" s="8">
        <v>0</v>
      </c>
      <c r="F6" s="8"/>
      <c r="G6" s="8"/>
      <c r="H6" s="8"/>
      <c r="I6" s="8"/>
      <c r="J6" s="8">
        <v>0</v>
      </c>
      <c r="K6" s="8">
        <v>0</v>
      </c>
      <c r="L6" s="8">
        <v>0</v>
      </c>
      <c r="M6" s="8">
        <v>0</v>
      </c>
      <c r="N6" s="8">
        <v>0</v>
      </c>
      <c r="O6" s="8"/>
      <c r="P6" s="8"/>
      <c r="Q6" s="8">
        <v>0</v>
      </c>
      <c r="R6" s="8"/>
      <c r="S6" s="8">
        <v>0</v>
      </c>
    </row>
    <row r="7" spans="1:19" x14ac:dyDescent="0.25">
      <c r="B7" s="26" t="s">
        <v>23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/>
      <c r="S7" s="8">
        <v>0</v>
      </c>
    </row>
    <row r="8" spans="1:19" x14ac:dyDescent="0.25">
      <c r="B8" s="26" t="s">
        <v>11</v>
      </c>
      <c r="C8" s="8"/>
      <c r="D8" s="8"/>
      <c r="E8" s="8"/>
      <c r="F8" s="8"/>
      <c r="G8" s="8"/>
      <c r="H8" s="8"/>
      <c r="I8" s="8"/>
      <c r="J8" s="8"/>
      <c r="K8" s="8"/>
      <c r="L8" s="8">
        <v>1</v>
      </c>
      <c r="M8" s="8">
        <v>0</v>
      </c>
      <c r="N8" s="8"/>
      <c r="O8" s="8"/>
      <c r="P8" s="8"/>
      <c r="Q8" s="8"/>
      <c r="R8" s="8"/>
      <c r="S8" s="8">
        <v>1</v>
      </c>
    </row>
    <row r="9" spans="1:19" x14ac:dyDescent="0.25">
      <c r="B9" s="26" t="s">
        <v>15</v>
      </c>
      <c r="C9" s="8"/>
      <c r="D9" s="8"/>
      <c r="E9" s="8"/>
      <c r="F9" s="8"/>
      <c r="G9" s="8">
        <v>1</v>
      </c>
      <c r="H9" s="8">
        <v>1</v>
      </c>
      <c r="I9" s="8">
        <v>0</v>
      </c>
      <c r="J9" s="8"/>
      <c r="K9" s="8">
        <v>1</v>
      </c>
      <c r="L9" s="8">
        <v>0</v>
      </c>
      <c r="M9" s="8"/>
      <c r="N9" s="8"/>
      <c r="O9" s="8"/>
      <c r="P9" s="8"/>
      <c r="Q9" s="8"/>
      <c r="R9" s="8"/>
      <c r="S9" s="8">
        <v>3</v>
      </c>
    </row>
    <row r="10" spans="1:19" x14ac:dyDescent="0.25">
      <c r="B10" s="26" t="s">
        <v>17</v>
      </c>
      <c r="C10" s="8">
        <v>1</v>
      </c>
      <c r="D10" s="8">
        <v>2</v>
      </c>
      <c r="E10" s="8">
        <v>3</v>
      </c>
      <c r="F10" s="8">
        <v>2</v>
      </c>
      <c r="G10" s="8">
        <v>3</v>
      </c>
      <c r="H10" s="8">
        <v>2</v>
      </c>
      <c r="I10" s="8">
        <v>2</v>
      </c>
      <c r="J10" s="8">
        <v>2</v>
      </c>
      <c r="K10" s="8">
        <v>3</v>
      </c>
      <c r="L10" s="8">
        <v>3</v>
      </c>
      <c r="M10" s="8">
        <v>3</v>
      </c>
      <c r="N10" s="8">
        <v>2</v>
      </c>
      <c r="O10" s="8">
        <v>2</v>
      </c>
      <c r="P10" s="8">
        <v>3</v>
      </c>
      <c r="Q10" s="8">
        <v>3</v>
      </c>
      <c r="R10" s="8"/>
      <c r="S10" s="8">
        <v>36</v>
      </c>
    </row>
    <row r="11" spans="1:19" x14ac:dyDescent="0.25">
      <c r="B11" s="26" t="s">
        <v>28</v>
      </c>
      <c r="C11" s="8">
        <v>7</v>
      </c>
      <c r="D11" s="8">
        <v>8</v>
      </c>
      <c r="E11" s="8">
        <v>6</v>
      </c>
      <c r="F11" s="8">
        <v>7</v>
      </c>
      <c r="G11" s="8">
        <v>6</v>
      </c>
      <c r="H11" s="8">
        <v>6</v>
      </c>
      <c r="I11" s="8">
        <v>6</v>
      </c>
      <c r="J11" s="8">
        <v>6</v>
      </c>
      <c r="K11" s="8">
        <v>5</v>
      </c>
      <c r="L11" s="8">
        <v>5</v>
      </c>
      <c r="M11" s="8">
        <v>5</v>
      </c>
      <c r="N11" s="8">
        <v>6</v>
      </c>
      <c r="O11" s="8">
        <v>5</v>
      </c>
      <c r="P11" s="8">
        <v>4</v>
      </c>
      <c r="Q11" s="8">
        <v>6</v>
      </c>
      <c r="R11" s="8"/>
      <c r="S11" s="8">
        <v>88</v>
      </c>
    </row>
    <row r="12" spans="1:19" x14ac:dyDescent="0.25">
      <c r="B12" s="26" t="s">
        <v>20</v>
      </c>
      <c r="C12" s="8">
        <v>7</v>
      </c>
      <c r="D12" s="8">
        <v>8</v>
      </c>
      <c r="E12" s="8">
        <v>7</v>
      </c>
      <c r="F12" s="8">
        <v>8</v>
      </c>
      <c r="G12" s="8">
        <v>7</v>
      </c>
      <c r="H12" s="8">
        <v>0</v>
      </c>
      <c r="I12" s="8">
        <v>3</v>
      </c>
      <c r="J12" s="8">
        <v>8</v>
      </c>
      <c r="K12" s="8">
        <v>7</v>
      </c>
      <c r="L12" s="8">
        <v>7</v>
      </c>
      <c r="M12" s="8">
        <v>6</v>
      </c>
      <c r="N12" s="8">
        <v>6</v>
      </c>
      <c r="O12" s="8">
        <v>0</v>
      </c>
      <c r="P12" s="8">
        <v>6</v>
      </c>
      <c r="Q12" s="8">
        <v>8</v>
      </c>
      <c r="R12" s="8"/>
      <c r="S12" s="8">
        <v>88</v>
      </c>
    </row>
    <row r="13" spans="1:19" x14ac:dyDescent="0.25">
      <c r="B13" s="26" t="s">
        <v>21</v>
      </c>
      <c r="C13" s="8">
        <v>7</v>
      </c>
      <c r="D13" s="8">
        <v>7</v>
      </c>
      <c r="E13" s="8">
        <v>8</v>
      </c>
      <c r="F13" s="8">
        <v>7</v>
      </c>
      <c r="G13" s="8">
        <v>0</v>
      </c>
      <c r="H13" s="8">
        <v>0</v>
      </c>
      <c r="I13" s="8">
        <v>0</v>
      </c>
      <c r="J13" s="8">
        <v>7</v>
      </c>
      <c r="K13" s="8">
        <v>6</v>
      </c>
      <c r="L13" s="8">
        <v>7</v>
      </c>
      <c r="M13" s="8">
        <v>7</v>
      </c>
      <c r="N13" s="8">
        <v>1</v>
      </c>
      <c r="O13" s="8">
        <v>1</v>
      </c>
      <c r="P13" s="8">
        <v>1</v>
      </c>
      <c r="Q13" s="8">
        <v>1</v>
      </c>
      <c r="R13" s="8"/>
      <c r="S13" s="8">
        <v>60</v>
      </c>
    </row>
    <row r="14" spans="1:19" x14ac:dyDescent="0.25">
      <c r="B14" s="26" t="s">
        <v>32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v>0</v>
      </c>
      <c r="P14" s="8">
        <v>0</v>
      </c>
      <c r="Q14" s="8">
        <v>9</v>
      </c>
      <c r="R14" s="8"/>
      <c r="S14" s="8">
        <v>9</v>
      </c>
    </row>
    <row r="15" spans="1:19" x14ac:dyDescent="0.25">
      <c r="B15" s="26" t="s">
        <v>34</v>
      </c>
      <c r="C15" s="8"/>
      <c r="D15" s="8"/>
      <c r="E15" s="8"/>
      <c r="F15" s="8"/>
      <c r="G15" s="8">
        <v>1</v>
      </c>
      <c r="H15" s="8">
        <v>2</v>
      </c>
      <c r="I15" s="8">
        <v>2</v>
      </c>
      <c r="J15" s="8">
        <v>1</v>
      </c>
      <c r="K15" s="8">
        <v>1</v>
      </c>
      <c r="L15" s="8">
        <v>3</v>
      </c>
      <c r="M15" s="8">
        <v>3</v>
      </c>
      <c r="N15" s="8">
        <v>3</v>
      </c>
      <c r="O15" s="8">
        <v>3</v>
      </c>
      <c r="P15" s="8">
        <v>3</v>
      </c>
      <c r="Q15" s="8">
        <v>2</v>
      </c>
      <c r="R15" s="8"/>
      <c r="S15" s="8">
        <v>24</v>
      </c>
    </row>
    <row r="16" spans="1:19" x14ac:dyDescent="0.25">
      <c r="B16" s="26" t="s">
        <v>35</v>
      </c>
      <c r="C16" s="8"/>
      <c r="D16" s="8"/>
      <c r="E16" s="8"/>
      <c r="F16" s="8"/>
      <c r="G16" s="8"/>
      <c r="H16" s="8"/>
      <c r="I16" s="8"/>
      <c r="J16" s="8">
        <v>1</v>
      </c>
      <c r="K16" s="8">
        <v>0</v>
      </c>
      <c r="L16" s="8"/>
      <c r="M16" s="8"/>
      <c r="N16" s="8"/>
      <c r="O16" s="8"/>
      <c r="P16" s="8"/>
      <c r="Q16" s="8"/>
      <c r="R16" s="8"/>
      <c r="S16" s="8">
        <v>1</v>
      </c>
    </row>
    <row r="17" spans="1:19" x14ac:dyDescent="0.25">
      <c r="A17" s="26" t="s">
        <v>265</v>
      </c>
      <c r="B17" s="26"/>
      <c r="C17" s="8">
        <v>27</v>
      </c>
      <c r="D17" s="8">
        <v>30</v>
      </c>
      <c r="E17" s="8">
        <v>31</v>
      </c>
      <c r="F17" s="8">
        <v>28</v>
      </c>
      <c r="G17" s="8">
        <v>22</v>
      </c>
      <c r="H17" s="8">
        <v>16</v>
      </c>
      <c r="I17" s="8">
        <v>19</v>
      </c>
      <c r="J17" s="8">
        <v>32</v>
      </c>
      <c r="K17" s="8">
        <v>30</v>
      </c>
      <c r="L17" s="8">
        <v>31</v>
      </c>
      <c r="M17" s="8">
        <v>28</v>
      </c>
      <c r="N17" s="8">
        <v>23</v>
      </c>
      <c r="O17" s="8">
        <v>17</v>
      </c>
      <c r="P17" s="8">
        <v>23</v>
      </c>
      <c r="Q17" s="8">
        <v>36</v>
      </c>
      <c r="R17" s="8"/>
      <c r="S17" s="8">
        <v>393</v>
      </c>
    </row>
    <row r="18" spans="1:19" x14ac:dyDescent="0.25">
      <c r="A18" s="26" t="s">
        <v>29</v>
      </c>
      <c r="B18" s="26" t="s">
        <v>28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/>
      <c r="S18" s="8">
        <v>0</v>
      </c>
    </row>
    <row r="19" spans="1:19" x14ac:dyDescent="0.25">
      <c r="B19" s="26" t="s">
        <v>33</v>
      </c>
      <c r="C19" s="8">
        <v>3</v>
      </c>
      <c r="D19" s="8">
        <v>4</v>
      </c>
      <c r="E19" s="8">
        <v>4</v>
      </c>
      <c r="F19" s="8">
        <v>0</v>
      </c>
      <c r="G19" s="8"/>
      <c r="H19" s="8"/>
      <c r="I19" s="8"/>
      <c r="J19" s="8">
        <v>4</v>
      </c>
      <c r="K19" s="8">
        <v>4</v>
      </c>
      <c r="L19" s="8">
        <v>4</v>
      </c>
      <c r="M19" s="8">
        <v>0</v>
      </c>
      <c r="N19" s="8"/>
      <c r="O19" s="8"/>
      <c r="P19" s="8"/>
      <c r="Q19" s="8"/>
      <c r="R19" s="8"/>
      <c r="S19" s="8">
        <v>23</v>
      </c>
    </row>
    <row r="20" spans="1:19" x14ac:dyDescent="0.25">
      <c r="A20" s="26" t="s">
        <v>266</v>
      </c>
      <c r="B20" s="26"/>
      <c r="C20" s="8">
        <v>3</v>
      </c>
      <c r="D20" s="8">
        <v>4</v>
      </c>
      <c r="E20" s="8">
        <v>4</v>
      </c>
      <c r="F20" s="8">
        <v>0</v>
      </c>
      <c r="G20" s="8">
        <v>0</v>
      </c>
      <c r="H20" s="8">
        <v>0</v>
      </c>
      <c r="I20" s="8">
        <v>0</v>
      </c>
      <c r="J20" s="8">
        <v>4</v>
      </c>
      <c r="K20" s="8">
        <v>4</v>
      </c>
      <c r="L20" s="8">
        <v>4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/>
      <c r="S20" s="8">
        <v>23</v>
      </c>
    </row>
    <row r="21" spans="1:19" x14ac:dyDescent="0.25">
      <c r="A21" s="26" t="s">
        <v>24</v>
      </c>
      <c r="B21" s="26" t="s">
        <v>23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/>
      <c r="S21" s="8">
        <v>0</v>
      </c>
    </row>
    <row r="22" spans="1:19" x14ac:dyDescent="0.25">
      <c r="B22" s="26" t="s">
        <v>30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/>
      <c r="S22" s="8">
        <v>0</v>
      </c>
    </row>
    <row r="23" spans="1:19" x14ac:dyDescent="0.25">
      <c r="B23" s="26" t="s">
        <v>45</v>
      </c>
      <c r="C23" s="8">
        <v>0</v>
      </c>
      <c r="D23" s="8">
        <v>0</v>
      </c>
      <c r="E23" s="8">
        <v>0</v>
      </c>
      <c r="F23" s="8"/>
      <c r="G23" s="8"/>
      <c r="H23" s="8"/>
      <c r="I23" s="8"/>
      <c r="J23" s="8">
        <v>0</v>
      </c>
      <c r="K23" s="8"/>
      <c r="L23" s="8">
        <v>0</v>
      </c>
      <c r="M23" s="8"/>
      <c r="N23" s="8"/>
      <c r="O23" s="8"/>
      <c r="P23" s="8"/>
      <c r="Q23" s="8"/>
      <c r="R23" s="8"/>
      <c r="S23" s="8">
        <v>0</v>
      </c>
    </row>
    <row r="24" spans="1:19" x14ac:dyDescent="0.25">
      <c r="B24" s="26" t="s">
        <v>46</v>
      </c>
      <c r="C24" s="8"/>
      <c r="D24" s="8"/>
      <c r="E24" s="8"/>
      <c r="F24" s="8"/>
      <c r="G24" s="8"/>
      <c r="H24" s="8"/>
      <c r="I24" s="8"/>
      <c r="J24" s="8"/>
      <c r="K24" s="8"/>
      <c r="L24" s="8">
        <v>1</v>
      </c>
      <c r="M24" s="8">
        <v>0</v>
      </c>
      <c r="N24" s="8"/>
      <c r="O24" s="8"/>
      <c r="P24" s="8"/>
      <c r="Q24" s="8"/>
      <c r="R24" s="8"/>
      <c r="S24" s="8">
        <v>1</v>
      </c>
    </row>
    <row r="25" spans="1:19" x14ac:dyDescent="0.25">
      <c r="B25" s="26" t="s">
        <v>33</v>
      </c>
      <c r="C25" s="8">
        <v>0</v>
      </c>
      <c r="D25" s="8"/>
      <c r="E25" s="8">
        <v>1</v>
      </c>
      <c r="F25" s="8">
        <v>0</v>
      </c>
      <c r="G25" s="8">
        <v>1</v>
      </c>
      <c r="H25" s="8">
        <v>0</v>
      </c>
      <c r="I25" s="8"/>
      <c r="J25" s="8">
        <v>1</v>
      </c>
      <c r="K25" s="8">
        <v>0</v>
      </c>
      <c r="L25" s="8">
        <v>0</v>
      </c>
      <c r="M25" s="8"/>
      <c r="N25" s="8"/>
      <c r="O25" s="8"/>
      <c r="P25" s="8"/>
      <c r="Q25" s="8"/>
      <c r="R25" s="8"/>
      <c r="S25" s="8">
        <v>3</v>
      </c>
    </row>
    <row r="26" spans="1:19" x14ac:dyDescent="0.25">
      <c r="B26" s="26" t="s">
        <v>34</v>
      </c>
      <c r="C26" s="8"/>
      <c r="D26" s="8"/>
      <c r="E26" s="8"/>
      <c r="F26" s="8"/>
      <c r="G26" s="8">
        <v>2</v>
      </c>
      <c r="H26" s="8">
        <v>0</v>
      </c>
      <c r="I26" s="8"/>
      <c r="J26" s="8"/>
      <c r="K26" s="8"/>
      <c r="L26" s="8">
        <v>1</v>
      </c>
      <c r="M26" s="8">
        <v>0</v>
      </c>
      <c r="N26" s="8"/>
      <c r="O26" s="8"/>
      <c r="P26" s="8"/>
      <c r="Q26" s="8"/>
      <c r="R26" s="8"/>
      <c r="S26" s="8">
        <v>3</v>
      </c>
    </row>
    <row r="27" spans="1:19" x14ac:dyDescent="0.25">
      <c r="B27" s="26" t="s">
        <v>35</v>
      </c>
      <c r="C27" s="8"/>
      <c r="D27" s="8"/>
      <c r="E27" s="8"/>
      <c r="F27" s="8"/>
      <c r="G27" s="8"/>
      <c r="H27" s="8"/>
      <c r="I27" s="8"/>
      <c r="J27" s="8"/>
      <c r="K27" s="8"/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0</v>
      </c>
      <c r="R27" s="8"/>
      <c r="S27" s="8">
        <v>5</v>
      </c>
    </row>
    <row r="28" spans="1:19" x14ac:dyDescent="0.25">
      <c r="A28" s="26" t="s">
        <v>267</v>
      </c>
      <c r="B28" s="26"/>
      <c r="C28" s="8">
        <v>0</v>
      </c>
      <c r="D28" s="8">
        <v>0</v>
      </c>
      <c r="E28" s="8">
        <v>1</v>
      </c>
      <c r="F28" s="8">
        <v>0</v>
      </c>
      <c r="G28" s="8">
        <v>3</v>
      </c>
      <c r="H28" s="8">
        <v>0</v>
      </c>
      <c r="I28" s="8">
        <v>0</v>
      </c>
      <c r="J28" s="8">
        <v>1</v>
      </c>
      <c r="K28" s="8">
        <v>0</v>
      </c>
      <c r="L28" s="8">
        <v>3</v>
      </c>
      <c r="M28" s="8">
        <v>1</v>
      </c>
      <c r="N28" s="8">
        <v>1</v>
      </c>
      <c r="O28" s="8">
        <v>1</v>
      </c>
      <c r="P28" s="8">
        <v>1</v>
      </c>
      <c r="Q28" s="8">
        <v>0</v>
      </c>
      <c r="R28" s="8"/>
      <c r="S28" s="8">
        <v>12</v>
      </c>
    </row>
    <row r="29" spans="1:19" x14ac:dyDescent="0.25">
      <c r="A29" s="26" t="s">
        <v>12</v>
      </c>
      <c r="B29" s="26" t="s">
        <v>19</v>
      </c>
      <c r="C29" s="8">
        <v>1</v>
      </c>
      <c r="D29" s="8">
        <v>0</v>
      </c>
      <c r="E29" s="8"/>
      <c r="F29" s="8"/>
      <c r="G29" s="8"/>
      <c r="H29" s="8"/>
      <c r="I29" s="8"/>
      <c r="J29" s="8"/>
      <c r="K29" s="8"/>
      <c r="L29" s="8">
        <v>1</v>
      </c>
      <c r="M29" s="8">
        <v>0</v>
      </c>
      <c r="N29" s="8"/>
      <c r="O29" s="8"/>
      <c r="P29" s="8"/>
      <c r="Q29" s="8"/>
      <c r="R29" s="8"/>
      <c r="S29" s="8">
        <v>2</v>
      </c>
    </row>
    <row r="30" spans="1:19" x14ac:dyDescent="0.25">
      <c r="B30" s="26" t="s">
        <v>44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>
        <v>0</v>
      </c>
      <c r="R30" s="8"/>
      <c r="S30" s="8">
        <v>0</v>
      </c>
    </row>
    <row r="31" spans="1:19" x14ac:dyDescent="0.25">
      <c r="B31" s="26" t="s">
        <v>23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/>
      <c r="S31" s="8">
        <v>0</v>
      </c>
    </row>
    <row r="32" spans="1:19" x14ac:dyDescent="0.25">
      <c r="B32" s="26" t="s">
        <v>11</v>
      </c>
      <c r="C32" s="8">
        <v>0</v>
      </c>
      <c r="D32" s="8">
        <v>5</v>
      </c>
      <c r="E32" s="8">
        <v>7</v>
      </c>
      <c r="F32" s="8">
        <v>8</v>
      </c>
      <c r="G32" s="8">
        <v>7</v>
      </c>
      <c r="H32" s="8">
        <v>4</v>
      </c>
      <c r="I32" s="8">
        <v>0</v>
      </c>
      <c r="J32" s="8">
        <v>0</v>
      </c>
      <c r="K32" s="8">
        <v>0</v>
      </c>
      <c r="L32" s="8">
        <v>3</v>
      </c>
      <c r="M32" s="8">
        <v>7</v>
      </c>
      <c r="N32" s="8">
        <v>0</v>
      </c>
      <c r="O32" s="8">
        <v>0</v>
      </c>
      <c r="P32" s="8">
        <v>0</v>
      </c>
      <c r="Q32" s="8">
        <v>0</v>
      </c>
      <c r="R32" s="8"/>
      <c r="S32" s="8">
        <v>41</v>
      </c>
    </row>
    <row r="33" spans="1:19" x14ac:dyDescent="0.25">
      <c r="B33" s="26" t="s">
        <v>13</v>
      </c>
      <c r="C33" s="8">
        <v>6</v>
      </c>
      <c r="D33" s="8">
        <v>3</v>
      </c>
      <c r="E33" s="8">
        <v>5</v>
      </c>
      <c r="F33" s="8">
        <v>3</v>
      </c>
      <c r="G33" s="8">
        <v>4</v>
      </c>
      <c r="H33" s="8">
        <v>6</v>
      </c>
      <c r="I33" s="8">
        <v>5</v>
      </c>
      <c r="J33" s="8">
        <v>2</v>
      </c>
      <c r="K33" s="8">
        <v>2</v>
      </c>
      <c r="L33" s="8">
        <v>1</v>
      </c>
      <c r="M33" s="8">
        <v>2</v>
      </c>
      <c r="N33" s="8">
        <v>5</v>
      </c>
      <c r="O33" s="8">
        <v>7</v>
      </c>
      <c r="P33" s="8">
        <v>4</v>
      </c>
      <c r="Q33" s="8">
        <v>4</v>
      </c>
      <c r="R33" s="8"/>
      <c r="S33" s="8">
        <v>59</v>
      </c>
    </row>
    <row r="34" spans="1:19" x14ac:dyDescent="0.25">
      <c r="B34" s="26" t="s">
        <v>15</v>
      </c>
      <c r="C34" s="8">
        <v>5</v>
      </c>
      <c r="D34" s="8">
        <v>7</v>
      </c>
      <c r="E34" s="8">
        <v>6</v>
      </c>
      <c r="F34" s="8">
        <v>6</v>
      </c>
      <c r="G34" s="8">
        <v>3</v>
      </c>
      <c r="H34" s="8">
        <v>3</v>
      </c>
      <c r="I34" s="8">
        <v>2</v>
      </c>
      <c r="J34" s="8">
        <v>5</v>
      </c>
      <c r="K34" s="8">
        <v>7</v>
      </c>
      <c r="L34" s="8">
        <v>7</v>
      </c>
      <c r="M34" s="8">
        <v>8</v>
      </c>
      <c r="N34" s="8">
        <v>7</v>
      </c>
      <c r="O34" s="8">
        <v>6</v>
      </c>
      <c r="P34" s="8">
        <v>3</v>
      </c>
      <c r="Q34" s="8">
        <v>4</v>
      </c>
      <c r="R34" s="8"/>
      <c r="S34" s="8">
        <v>79</v>
      </c>
    </row>
    <row r="35" spans="1:19" x14ac:dyDescent="0.25">
      <c r="B35" s="26" t="s">
        <v>17</v>
      </c>
      <c r="C35" s="8">
        <v>4</v>
      </c>
      <c r="D35" s="8">
        <v>3</v>
      </c>
      <c r="E35" s="8">
        <v>4</v>
      </c>
      <c r="F35" s="8">
        <v>3</v>
      </c>
      <c r="G35" s="8">
        <v>4</v>
      </c>
      <c r="H35" s="8">
        <v>3</v>
      </c>
      <c r="I35" s="8">
        <v>3</v>
      </c>
      <c r="J35" s="8">
        <v>4</v>
      </c>
      <c r="K35" s="8">
        <v>4</v>
      </c>
      <c r="L35" s="8">
        <v>4</v>
      </c>
      <c r="M35" s="8">
        <v>4</v>
      </c>
      <c r="N35" s="8">
        <v>5</v>
      </c>
      <c r="O35" s="8">
        <v>5</v>
      </c>
      <c r="P35" s="8">
        <v>5</v>
      </c>
      <c r="Q35" s="8">
        <v>5</v>
      </c>
      <c r="R35" s="8"/>
      <c r="S35" s="8">
        <v>60</v>
      </c>
    </row>
    <row r="36" spans="1:19" x14ac:dyDescent="0.25">
      <c r="B36" s="26" t="s">
        <v>28</v>
      </c>
      <c r="C36" s="8">
        <v>0</v>
      </c>
      <c r="D36" s="8">
        <v>0</v>
      </c>
      <c r="E36" s="8">
        <v>0</v>
      </c>
      <c r="F36" s="8">
        <v>1</v>
      </c>
      <c r="G36" s="8">
        <v>1</v>
      </c>
      <c r="H36" s="8">
        <v>1</v>
      </c>
      <c r="I36" s="8">
        <v>1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/>
      <c r="S36" s="8">
        <v>5</v>
      </c>
    </row>
    <row r="37" spans="1:19" x14ac:dyDescent="0.25">
      <c r="B37" s="26" t="s">
        <v>45</v>
      </c>
      <c r="C37" s="8"/>
      <c r="D37" s="8">
        <v>0</v>
      </c>
      <c r="E37" s="8">
        <v>0</v>
      </c>
      <c r="F37" s="8"/>
      <c r="G37" s="8"/>
      <c r="H37" s="8"/>
      <c r="I37" s="8"/>
      <c r="J37" s="8">
        <v>0</v>
      </c>
      <c r="K37" s="8"/>
      <c r="L37" s="8">
        <v>0</v>
      </c>
      <c r="M37" s="8"/>
      <c r="N37" s="8"/>
      <c r="O37" s="8"/>
      <c r="P37" s="8"/>
      <c r="Q37" s="8"/>
      <c r="R37" s="8"/>
      <c r="S37" s="8">
        <v>0</v>
      </c>
    </row>
    <row r="38" spans="1:19" x14ac:dyDescent="0.25">
      <c r="B38" s="26" t="s">
        <v>20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>
        <v>1</v>
      </c>
      <c r="Q38" s="8">
        <v>0</v>
      </c>
      <c r="R38" s="8"/>
      <c r="S38" s="8">
        <v>1</v>
      </c>
    </row>
    <row r="39" spans="1:19" x14ac:dyDescent="0.25">
      <c r="B39" s="26" t="s">
        <v>32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>
        <v>1</v>
      </c>
      <c r="R39" s="8"/>
      <c r="S39" s="8">
        <v>1</v>
      </c>
    </row>
    <row r="40" spans="1:19" x14ac:dyDescent="0.25">
      <c r="B40" s="26" t="s">
        <v>34</v>
      </c>
      <c r="C40" s="8">
        <v>31</v>
      </c>
      <c r="D40" s="8">
        <v>29</v>
      </c>
      <c r="E40" s="8">
        <v>24</v>
      </c>
      <c r="F40" s="8">
        <v>20</v>
      </c>
      <c r="G40" s="8">
        <v>18</v>
      </c>
      <c r="H40" s="8">
        <v>20</v>
      </c>
      <c r="I40" s="8">
        <v>30</v>
      </c>
      <c r="J40" s="8">
        <v>28</v>
      </c>
      <c r="K40" s="8">
        <v>25</v>
      </c>
      <c r="L40" s="8">
        <v>26</v>
      </c>
      <c r="M40" s="8">
        <v>21</v>
      </c>
      <c r="N40" s="8">
        <v>22</v>
      </c>
      <c r="O40" s="8">
        <v>20</v>
      </c>
      <c r="P40" s="8">
        <v>25</v>
      </c>
      <c r="Q40" s="8">
        <v>26</v>
      </c>
      <c r="R40" s="8"/>
      <c r="S40" s="8">
        <v>365</v>
      </c>
    </row>
    <row r="41" spans="1:19" x14ac:dyDescent="0.25">
      <c r="B41" s="26" t="s">
        <v>35</v>
      </c>
      <c r="C41" s="8">
        <v>1</v>
      </c>
      <c r="D41" s="8">
        <v>1</v>
      </c>
      <c r="E41" s="8">
        <v>1</v>
      </c>
      <c r="F41" s="8">
        <v>1</v>
      </c>
      <c r="G41" s="8">
        <v>1</v>
      </c>
      <c r="H41" s="8"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>
        <v>5</v>
      </c>
    </row>
    <row r="42" spans="1:19" x14ac:dyDescent="0.25">
      <c r="A42" s="26" t="s">
        <v>268</v>
      </c>
      <c r="B42" s="26"/>
      <c r="C42" s="8">
        <v>48</v>
      </c>
      <c r="D42" s="8">
        <v>48</v>
      </c>
      <c r="E42" s="8">
        <v>47</v>
      </c>
      <c r="F42" s="8">
        <v>42</v>
      </c>
      <c r="G42" s="8">
        <v>38</v>
      </c>
      <c r="H42" s="8">
        <v>37</v>
      </c>
      <c r="I42" s="8">
        <v>41</v>
      </c>
      <c r="J42" s="8">
        <v>40</v>
      </c>
      <c r="K42" s="8">
        <v>38</v>
      </c>
      <c r="L42" s="8">
        <v>42</v>
      </c>
      <c r="M42" s="8">
        <v>42</v>
      </c>
      <c r="N42" s="8">
        <v>39</v>
      </c>
      <c r="O42" s="8">
        <v>38</v>
      </c>
      <c r="P42" s="8">
        <v>38</v>
      </c>
      <c r="Q42" s="8">
        <v>40</v>
      </c>
      <c r="R42" s="8"/>
      <c r="S42" s="8">
        <v>618</v>
      </c>
    </row>
    <row r="43" spans="1:19" x14ac:dyDescent="0.25">
      <c r="A43" s="26" t="s">
        <v>14</v>
      </c>
      <c r="B43" s="26" t="s">
        <v>23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/>
      <c r="S43" s="8">
        <v>0</v>
      </c>
    </row>
    <row r="44" spans="1:19" x14ac:dyDescent="0.25">
      <c r="B44" s="26" t="s">
        <v>11</v>
      </c>
      <c r="C44" s="8"/>
      <c r="D44" s="8"/>
      <c r="E44" s="8">
        <v>1</v>
      </c>
      <c r="F44" s="8">
        <v>0</v>
      </c>
      <c r="G44" s="8">
        <v>1</v>
      </c>
      <c r="H44" s="8"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>
        <v>2</v>
      </c>
    </row>
    <row r="45" spans="1:19" x14ac:dyDescent="0.25">
      <c r="B45" s="26" t="s">
        <v>13</v>
      </c>
      <c r="C45" s="8">
        <v>2</v>
      </c>
      <c r="D45" s="8">
        <v>4</v>
      </c>
      <c r="E45" s="8">
        <v>3</v>
      </c>
      <c r="F45" s="8">
        <v>4</v>
      </c>
      <c r="G45" s="8">
        <v>4</v>
      </c>
      <c r="H45" s="8">
        <v>2</v>
      </c>
      <c r="I45" s="8">
        <v>2</v>
      </c>
      <c r="J45" s="8">
        <v>3</v>
      </c>
      <c r="K45" s="8">
        <v>5</v>
      </c>
      <c r="L45" s="8">
        <v>3</v>
      </c>
      <c r="M45" s="8">
        <v>4</v>
      </c>
      <c r="N45" s="8">
        <v>3</v>
      </c>
      <c r="O45" s="8">
        <v>1</v>
      </c>
      <c r="P45" s="8">
        <v>1</v>
      </c>
      <c r="Q45" s="8">
        <v>3</v>
      </c>
      <c r="R45" s="8"/>
      <c r="S45" s="8">
        <v>44</v>
      </c>
    </row>
    <row r="46" spans="1:19" x14ac:dyDescent="0.25">
      <c r="B46" s="26" t="s">
        <v>15</v>
      </c>
      <c r="C46" s="8">
        <v>2</v>
      </c>
      <c r="D46" s="8">
        <v>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>
        <v>2</v>
      </c>
    </row>
    <row r="47" spans="1:19" x14ac:dyDescent="0.25">
      <c r="B47" s="26" t="s">
        <v>17</v>
      </c>
      <c r="C47" s="8">
        <v>2</v>
      </c>
      <c r="D47" s="8">
        <v>2</v>
      </c>
      <c r="E47" s="8">
        <v>2</v>
      </c>
      <c r="F47" s="8">
        <v>3</v>
      </c>
      <c r="G47" s="8">
        <v>2</v>
      </c>
      <c r="H47" s="8">
        <v>2</v>
      </c>
      <c r="I47" s="8">
        <v>2</v>
      </c>
      <c r="J47" s="8">
        <v>2</v>
      </c>
      <c r="K47" s="8">
        <v>1</v>
      </c>
      <c r="L47" s="8">
        <v>1</v>
      </c>
      <c r="M47" s="8">
        <v>1</v>
      </c>
      <c r="N47" s="8">
        <v>1</v>
      </c>
      <c r="O47" s="8">
        <v>0</v>
      </c>
      <c r="P47" s="8"/>
      <c r="Q47" s="8"/>
      <c r="R47" s="8"/>
      <c r="S47" s="8">
        <v>21</v>
      </c>
    </row>
    <row r="48" spans="1:19" x14ac:dyDescent="0.25">
      <c r="B48" s="26" t="s">
        <v>45</v>
      </c>
      <c r="C48" s="8">
        <v>0</v>
      </c>
      <c r="D48" s="8"/>
      <c r="E48" s="8"/>
      <c r="F48" s="8"/>
      <c r="G48" s="8"/>
      <c r="H48" s="8"/>
      <c r="I48" s="8"/>
      <c r="J48" s="8">
        <v>0</v>
      </c>
      <c r="K48" s="8">
        <v>0</v>
      </c>
      <c r="L48" s="8">
        <v>0</v>
      </c>
      <c r="M48" s="8"/>
      <c r="N48" s="8"/>
      <c r="O48" s="8"/>
      <c r="P48" s="8"/>
      <c r="Q48" s="8"/>
      <c r="R48" s="8"/>
      <c r="S48" s="8">
        <v>0</v>
      </c>
    </row>
    <row r="49" spans="1:19" x14ac:dyDescent="0.25">
      <c r="B49" s="26" t="s">
        <v>33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>
        <v>1</v>
      </c>
      <c r="N49" s="8">
        <v>0</v>
      </c>
      <c r="O49" s="8"/>
      <c r="P49" s="8"/>
      <c r="Q49" s="8"/>
      <c r="R49" s="8"/>
      <c r="S49" s="8">
        <v>1</v>
      </c>
    </row>
    <row r="50" spans="1:19" x14ac:dyDescent="0.25">
      <c r="B50" s="26" t="s">
        <v>34</v>
      </c>
      <c r="C50" s="8"/>
      <c r="D50" s="8">
        <v>1</v>
      </c>
      <c r="E50" s="8">
        <v>1</v>
      </c>
      <c r="F50" s="8">
        <v>1</v>
      </c>
      <c r="G50" s="8">
        <v>0</v>
      </c>
      <c r="H50" s="8"/>
      <c r="I50" s="8"/>
      <c r="J50" s="8"/>
      <c r="K50" s="8"/>
      <c r="L50" s="8">
        <v>0</v>
      </c>
      <c r="M50" s="8"/>
      <c r="N50" s="8"/>
      <c r="O50" s="8"/>
      <c r="P50" s="8"/>
      <c r="Q50" s="8"/>
      <c r="R50" s="8"/>
      <c r="S50" s="8">
        <v>3</v>
      </c>
    </row>
    <row r="51" spans="1:19" x14ac:dyDescent="0.25">
      <c r="B51" s="26" t="s">
        <v>35</v>
      </c>
      <c r="C51" s="8">
        <v>19</v>
      </c>
      <c r="D51" s="8">
        <v>22</v>
      </c>
      <c r="E51" s="8">
        <v>22</v>
      </c>
      <c r="F51" s="8">
        <v>21</v>
      </c>
      <c r="G51" s="8">
        <v>16</v>
      </c>
      <c r="H51" s="8">
        <v>14</v>
      </c>
      <c r="I51" s="8">
        <v>17</v>
      </c>
      <c r="J51" s="8">
        <v>17</v>
      </c>
      <c r="K51" s="8">
        <v>15</v>
      </c>
      <c r="L51" s="8">
        <v>17</v>
      </c>
      <c r="M51" s="8">
        <v>17</v>
      </c>
      <c r="N51" s="8">
        <v>14</v>
      </c>
      <c r="O51" s="8">
        <v>14</v>
      </c>
      <c r="P51" s="8">
        <v>17</v>
      </c>
      <c r="Q51" s="8">
        <v>17</v>
      </c>
      <c r="R51" s="8"/>
      <c r="S51" s="8">
        <v>259</v>
      </c>
    </row>
    <row r="52" spans="1:19" x14ac:dyDescent="0.25">
      <c r="A52" s="26" t="s">
        <v>269</v>
      </c>
      <c r="B52" s="26"/>
      <c r="C52" s="8">
        <v>25</v>
      </c>
      <c r="D52" s="8">
        <v>29</v>
      </c>
      <c r="E52" s="8">
        <v>29</v>
      </c>
      <c r="F52" s="8">
        <v>29</v>
      </c>
      <c r="G52" s="8">
        <v>23</v>
      </c>
      <c r="H52" s="8">
        <v>18</v>
      </c>
      <c r="I52" s="8">
        <v>21</v>
      </c>
      <c r="J52" s="8">
        <v>22</v>
      </c>
      <c r="K52" s="8">
        <v>21</v>
      </c>
      <c r="L52" s="8">
        <v>21</v>
      </c>
      <c r="M52" s="8">
        <v>23</v>
      </c>
      <c r="N52" s="8">
        <v>18</v>
      </c>
      <c r="O52" s="8">
        <v>15</v>
      </c>
      <c r="P52" s="8">
        <v>18</v>
      </c>
      <c r="Q52" s="8">
        <v>20</v>
      </c>
      <c r="R52" s="8"/>
      <c r="S52" s="8">
        <v>332</v>
      </c>
    </row>
    <row r="53" spans="1:19" x14ac:dyDescent="0.25">
      <c r="A53" s="26" t="s">
        <v>25</v>
      </c>
      <c r="B53" s="26" t="s">
        <v>23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/>
      <c r="S53" s="8">
        <v>0</v>
      </c>
    </row>
    <row r="54" spans="1:19" x14ac:dyDescent="0.25">
      <c r="B54" s="26" t="s">
        <v>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/>
      <c r="S54" s="8">
        <v>0</v>
      </c>
    </row>
    <row r="55" spans="1:19" x14ac:dyDescent="0.25">
      <c r="B55" s="26" t="s">
        <v>31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/>
      <c r="S55" s="8">
        <v>0</v>
      </c>
    </row>
    <row r="56" spans="1:19" x14ac:dyDescent="0.25">
      <c r="A56" s="26" t="s">
        <v>270</v>
      </c>
      <c r="B56" s="26"/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/>
      <c r="S56" s="8">
        <v>0</v>
      </c>
    </row>
    <row r="57" spans="1:19" x14ac:dyDescent="0.25">
      <c r="A57" s="26" t="s">
        <v>26</v>
      </c>
      <c r="B57" s="26" t="s">
        <v>23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/>
      <c r="S57" s="8">
        <v>0</v>
      </c>
    </row>
    <row r="58" spans="1:19" x14ac:dyDescent="0.25">
      <c r="B58" s="26" t="s">
        <v>11</v>
      </c>
      <c r="C58" s="8"/>
      <c r="D58" s="8">
        <v>1</v>
      </c>
      <c r="E58" s="8">
        <v>0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>
        <v>1</v>
      </c>
    </row>
    <row r="59" spans="1:19" x14ac:dyDescent="0.25">
      <c r="B59" s="26" t="s">
        <v>15</v>
      </c>
      <c r="C59" s="8"/>
      <c r="D59" s="8"/>
      <c r="E59" s="8"/>
      <c r="F59" s="8"/>
      <c r="G59" s="8">
        <v>1</v>
      </c>
      <c r="H59" s="8"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>
        <v>1</v>
      </c>
    </row>
    <row r="60" spans="1:19" x14ac:dyDescent="0.25">
      <c r="B60" s="26" t="s">
        <v>17</v>
      </c>
      <c r="C60" s="8">
        <v>0</v>
      </c>
      <c r="D60" s="8"/>
      <c r="E60" s="8"/>
      <c r="F60" s="8"/>
      <c r="G60" s="8">
        <v>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>
        <v>0</v>
      </c>
    </row>
    <row r="61" spans="1:19" x14ac:dyDescent="0.25">
      <c r="B61" s="26" t="s">
        <v>28</v>
      </c>
      <c r="C61" s="8"/>
      <c r="D61" s="8"/>
      <c r="E61" s="8"/>
      <c r="F61" s="8"/>
      <c r="G61" s="8"/>
      <c r="H61" s="8">
        <v>1</v>
      </c>
      <c r="I61" s="8">
        <v>1</v>
      </c>
      <c r="J61" s="8">
        <v>1</v>
      </c>
      <c r="K61" s="8">
        <v>1</v>
      </c>
      <c r="L61" s="8">
        <v>1</v>
      </c>
      <c r="M61" s="8">
        <v>0</v>
      </c>
      <c r="N61" s="8"/>
      <c r="O61" s="8"/>
      <c r="P61" s="8"/>
      <c r="Q61" s="8"/>
      <c r="R61" s="8"/>
      <c r="S61" s="8">
        <v>5</v>
      </c>
    </row>
    <row r="62" spans="1:19" x14ac:dyDescent="0.25">
      <c r="B62" s="26" t="s">
        <v>45</v>
      </c>
      <c r="C62" s="8">
        <v>0</v>
      </c>
      <c r="D62" s="8">
        <v>0</v>
      </c>
      <c r="E62" s="8">
        <v>0</v>
      </c>
      <c r="F62" s="8"/>
      <c r="G62" s="8"/>
      <c r="H62" s="8"/>
      <c r="I62" s="8"/>
      <c r="J62" s="8">
        <v>0</v>
      </c>
      <c r="K62" s="8">
        <v>0</v>
      </c>
      <c r="L62" s="8">
        <v>0</v>
      </c>
      <c r="M62" s="8"/>
      <c r="N62" s="8"/>
      <c r="O62" s="8"/>
      <c r="P62" s="8"/>
      <c r="Q62" s="8"/>
      <c r="R62" s="8"/>
      <c r="S62" s="8">
        <v>0</v>
      </c>
    </row>
    <row r="63" spans="1:19" x14ac:dyDescent="0.25">
      <c r="B63" s="26" t="s">
        <v>46</v>
      </c>
      <c r="C63" s="8">
        <v>0</v>
      </c>
      <c r="D63" s="8">
        <v>0</v>
      </c>
      <c r="E63" s="8">
        <v>0</v>
      </c>
      <c r="F63" s="8"/>
      <c r="G63" s="8"/>
      <c r="H63" s="8"/>
      <c r="I63" s="8"/>
      <c r="J63" s="8">
        <v>0</v>
      </c>
      <c r="K63" s="8">
        <v>3</v>
      </c>
      <c r="L63" s="8">
        <v>2</v>
      </c>
      <c r="M63" s="8">
        <v>2</v>
      </c>
      <c r="N63" s="8">
        <v>0</v>
      </c>
      <c r="O63" s="8"/>
      <c r="P63" s="8"/>
      <c r="Q63" s="8"/>
      <c r="R63" s="8"/>
      <c r="S63" s="8">
        <v>7</v>
      </c>
    </row>
    <row r="64" spans="1:19" x14ac:dyDescent="0.25">
      <c r="B64" s="26" t="s">
        <v>32</v>
      </c>
      <c r="C64" s="8">
        <v>14</v>
      </c>
      <c r="D64" s="8">
        <v>23</v>
      </c>
      <c r="E64" s="8">
        <v>27</v>
      </c>
      <c r="F64" s="8">
        <v>28</v>
      </c>
      <c r="G64" s="8">
        <v>26</v>
      </c>
      <c r="H64" s="8">
        <v>17</v>
      </c>
      <c r="I64" s="8">
        <v>8</v>
      </c>
      <c r="J64" s="8">
        <v>16</v>
      </c>
      <c r="K64" s="8">
        <v>11</v>
      </c>
      <c r="L64" s="8">
        <v>2</v>
      </c>
      <c r="M64" s="8">
        <v>0</v>
      </c>
      <c r="N64" s="8">
        <v>0</v>
      </c>
      <c r="O64" s="8"/>
      <c r="P64" s="8"/>
      <c r="Q64" s="8"/>
      <c r="R64" s="8"/>
      <c r="S64" s="8">
        <v>172</v>
      </c>
    </row>
    <row r="65" spans="1:19" x14ac:dyDescent="0.25">
      <c r="B65" s="26" t="s">
        <v>33</v>
      </c>
      <c r="C65" s="8">
        <v>17</v>
      </c>
      <c r="D65" s="8">
        <v>13</v>
      </c>
      <c r="E65" s="8">
        <v>15</v>
      </c>
      <c r="F65" s="8">
        <v>20</v>
      </c>
      <c r="G65" s="8">
        <v>23</v>
      </c>
      <c r="H65" s="8">
        <v>22</v>
      </c>
      <c r="I65" s="8">
        <v>20</v>
      </c>
      <c r="J65" s="8">
        <v>18</v>
      </c>
      <c r="K65" s="8">
        <v>20</v>
      </c>
      <c r="L65" s="8">
        <v>20</v>
      </c>
      <c r="M65" s="8">
        <v>12</v>
      </c>
      <c r="N65" s="8">
        <v>8</v>
      </c>
      <c r="O65" s="8">
        <v>5</v>
      </c>
      <c r="P65" s="8">
        <v>5</v>
      </c>
      <c r="Q65" s="8">
        <v>5</v>
      </c>
      <c r="R65" s="8"/>
      <c r="S65" s="8">
        <v>223</v>
      </c>
    </row>
    <row r="66" spans="1:19" x14ac:dyDescent="0.25">
      <c r="B66" s="26" t="s">
        <v>34</v>
      </c>
      <c r="C66" s="8"/>
      <c r="D66" s="8"/>
      <c r="E66" s="8"/>
      <c r="F66" s="8"/>
      <c r="G66" s="8"/>
      <c r="H66" s="8"/>
      <c r="I66" s="8"/>
      <c r="J66" s="8"/>
      <c r="K66" s="8">
        <v>1</v>
      </c>
      <c r="L66" s="8">
        <v>0</v>
      </c>
      <c r="M66" s="8"/>
      <c r="N66" s="8"/>
      <c r="O66" s="8"/>
      <c r="P66" s="8"/>
      <c r="Q66" s="8"/>
      <c r="R66" s="8"/>
      <c r="S66" s="8">
        <v>1</v>
      </c>
    </row>
    <row r="67" spans="1:19" x14ac:dyDescent="0.25">
      <c r="A67" s="26" t="s">
        <v>271</v>
      </c>
      <c r="B67" s="26"/>
      <c r="C67" s="8">
        <v>31</v>
      </c>
      <c r="D67" s="8">
        <v>37</v>
      </c>
      <c r="E67" s="8">
        <v>42</v>
      </c>
      <c r="F67" s="8">
        <v>48</v>
      </c>
      <c r="G67" s="8">
        <v>50</v>
      </c>
      <c r="H67" s="8">
        <v>40</v>
      </c>
      <c r="I67" s="8">
        <v>29</v>
      </c>
      <c r="J67" s="8">
        <v>35</v>
      </c>
      <c r="K67" s="8">
        <v>36</v>
      </c>
      <c r="L67" s="8">
        <v>25</v>
      </c>
      <c r="M67" s="8">
        <v>14</v>
      </c>
      <c r="N67" s="8">
        <v>8</v>
      </c>
      <c r="O67" s="8">
        <v>5</v>
      </c>
      <c r="P67" s="8">
        <v>5</v>
      </c>
      <c r="Q67" s="8">
        <v>5</v>
      </c>
      <c r="R67" s="8"/>
      <c r="S67" s="8">
        <v>410</v>
      </c>
    </row>
    <row r="68" spans="1:19" x14ac:dyDescent="0.25">
      <c r="A68" s="26" t="s">
        <v>27</v>
      </c>
      <c r="B68" s="26" t="s">
        <v>23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/>
      <c r="S68" s="8">
        <v>0</v>
      </c>
    </row>
    <row r="69" spans="1:19" x14ac:dyDescent="0.25">
      <c r="B69" s="26" t="s">
        <v>45</v>
      </c>
      <c r="C69" s="8"/>
      <c r="D69" s="8"/>
      <c r="E69" s="8"/>
      <c r="F69" s="8"/>
      <c r="G69" s="8"/>
      <c r="H69" s="8"/>
      <c r="I69" s="8"/>
      <c r="J69" s="8"/>
      <c r="K69" s="8">
        <v>0</v>
      </c>
      <c r="L69" s="8"/>
      <c r="M69" s="8"/>
      <c r="N69" s="8"/>
      <c r="O69" s="8"/>
      <c r="P69" s="8"/>
      <c r="Q69" s="8"/>
      <c r="R69" s="8"/>
      <c r="S69" s="8">
        <v>0</v>
      </c>
    </row>
    <row r="70" spans="1:19" x14ac:dyDescent="0.25">
      <c r="A70" s="26" t="s">
        <v>272</v>
      </c>
      <c r="B70" s="26"/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/>
      <c r="S70" s="8">
        <v>0</v>
      </c>
    </row>
    <row r="71" spans="1:19" x14ac:dyDescent="0.25">
      <c r="A71" s="26" t="s">
        <v>48</v>
      </c>
      <c r="B71" s="26" t="s">
        <v>48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5">
      <c r="A72" s="26" t="s">
        <v>273</v>
      </c>
      <c r="B72" s="26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5">
      <c r="A73" s="26" t="s">
        <v>49</v>
      </c>
      <c r="C73" s="8">
        <v>134</v>
      </c>
      <c r="D73" s="8">
        <v>148</v>
      </c>
      <c r="E73" s="8">
        <v>154</v>
      </c>
      <c r="F73" s="8">
        <v>147</v>
      </c>
      <c r="G73" s="8">
        <v>136</v>
      </c>
      <c r="H73" s="8">
        <v>111</v>
      </c>
      <c r="I73" s="8">
        <v>110</v>
      </c>
      <c r="J73" s="8">
        <v>134</v>
      </c>
      <c r="K73" s="8">
        <v>129</v>
      </c>
      <c r="L73" s="8">
        <v>126</v>
      </c>
      <c r="M73" s="8">
        <v>108</v>
      </c>
      <c r="N73" s="8">
        <v>89</v>
      </c>
      <c r="O73" s="8">
        <v>76</v>
      </c>
      <c r="P73" s="8">
        <v>85</v>
      </c>
      <c r="Q73" s="8">
        <v>101</v>
      </c>
      <c r="R73" s="8"/>
      <c r="S73" s="8">
        <v>1788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530"/>
  <sheetViews>
    <sheetView workbookViewId="0">
      <selection activeCell="N10" sqref="N10"/>
    </sheetView>
  </sheetViews>
  <sheetFormatPr defaultRowHeight="15" x14ac:dyDescent="0.25"/>
  <cols>
    <col min="1" max="1" width="23.140625" customWidth="1"/>
    <col min="10" max="10" width="9.5703125" customWidth="1"/>
    <col min="11" max="11" width="10.7109375" bestFit="1" customWidth="1"/>
  </cols>
  <sheetData>
    <row r="1" spans="1:11" ht="144.75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36</v>
      </c>
    </row>
    <row r="2" spans="1:11" x14ac:dyDescent="0.25">
      <c r="A2" s="4" t="s">
        <v>10</v>
      </c>
      <c r="B2" s="4" t="s">
        <v>11</v>
      </c>
      <c r="C2" s="4" t="s">
        <v>12</v>
      </c>
      <c r="D2" s="4">
        <v>8</v>
      </c>
      <c r="E2" s="4">
        <v>0</v>
      </c>
      <c r="F2" s="4">
        <v>8</v>
      </c>
      <c r="G2" s="4">
        <v>0</v>
      </c>
      <c r="H2" s="4">
        <v>0</v>
      </c>
      <c r="I2" s="4">
        <v>0</v>
      </c>
      <c r="J2" s="4">
        <v>0</v>
      </c>
      <c r="K2" s="1">
        <v>43905</v>
      </c>
    </row>
    <row r="3" spans="1:11" x14ac:dyDescent="0.25">
      <c r="A3" s="4" t="s">
        <v>10</v>
      </c>
      <c r="B3" s="4" t="s">
        <v>13</v>
      </c>
      <c r="C3" s="4" t="s">
        <v>12</v>
      </c>
      <c r="D3" s="4">
        <v>0</v>
      </c>
      <c r="E3" s="4">
        <v>0</v>
      </c>
      <c r="F3" s="4">
        <v>0</v>
      </c>
      <c r="G3" s="4">
        <v>5</v>
      </c>
      <c r="H3" s="4">
        <v>5</v>
      </c>
      <c r="I3" s="4">
        <v>0</v>
      </c>
      <c r="J3" s="4">
        <v>5</v>
      </c>
      <c r="K3" s="1">
        <v>43905</v>
      </c>
    </row>
    <row r="4" spans="1:11" x14ac:dyDescent="0.25">
      <c r="A4" s="4" t="s">
        <v>10</v>
      </c>
      <c r="B4" s="4" t="s">
        <v>13</v>
      </c>
      <c r="C4" s="4" t="s">
        <v>14</v>
      </c>
      <c r="D4" s="4">
        <v>8</v>
      </c>
      <c r="E4" s="4">
        <v>8</v>
      </c>
      <c r="F4" s="4">
        <v>0</v>
      </c>
      <c r="G4" s="4">
        <v>3</v>
      </c>
      <c r="H4" s="4">
        <v>2</v>
      </c>
      <c r="I4" s="4">
        <v>0</v>
      </c>
      <c r="J4" s="4">
        <v>2</v>
      </c>
      <c r="K4" s="1">
        <v>43905</v>
      </c>
    </row>
    <row r="5" spans="1:11" x14ac:dyDescent="0.25">
      <c r="A5" s="4" t="s">
        <v>10</v>
      </c>
      <c r="B5" s="4" t="s">
        <v>15</v>
      </c>
      <c r="C5" s="4" t="s">
        <v>16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1">
        <v>43905</v>
      </c>
    </row>
    <row r="6" spans="1:11" x14ac:dyDescent="0.25">
      <c r="A6" s="4" t="s">
        <v>10</v>
      </c>
      <c r="B6" s="4" t="s">
        <v>15</v>
      </c>
      <c r="C6" s="4" t="s">
        <v>12</v>
      </c>
      <c r="D6" s="4">
        <v>10</v>
      </c>
      <c r="E6" s="4">
        <v>9</v>
      </c>
      <c r="F6" s="4">
        <v>1</v>
      </c>
      <c r="G6" s="4">
        <v>9</v>
      </c>
      <c r="H6" s="4">
        <v>2</v>
      </c>
      <c r="I6" s="4">
        <v>0</v>
      </c>
      <c r="J6" s="4">
        <v>2</v>
      </c>
      <c r="K6" s="1">
        <v>43905</v>
      </c>
    </row>
    <row r="7" spans="1:11" x14ac:dyDescent="0.25">
      <c r="A7" s="4" t="s">
        <v>10</v>
      </c>
      <c r="B7" s="4" t="s">
        <v>17</v>
      </c>
      <c r="C7" s="4" t="s">
        <v>16</v>
      </c>
      <c r="D7" s="4">
        <v>0</v>
      </c>
      <c r="E7" s="4">
        <v>0</v>
      </c>
      <c r="F7" s="4">
        <v>0</v>
      </c>
      <c r="G7" s="4">
        <v>2</v>
      </c>
      <c r="H7" s="4">
        <v>2</v>
      </c>
      <c r="I7" s="4">
        <v>0</v>
      </c>
      <c r="J7" s="4">
        <v>2</v>
      </c>
      <c r="K7" s="1">
        <v>43905</v>
      </c>
    </row>
    <row r="8" spans="1:11" x14ac:dyDescent="0.25">
      <c r="A8" s="4" t="s">
        <v>10</v>
      </c>
      <c r="B8" s="4" t="s">
        <v>17</v>
      </c>
      <c r="C8" s="4" t="s">
        <v>12</v>
      </c>
      <c r="D8" s="4">
        <v>12</v>
      </c>
      <c r="E8" s="4">
        <v>12</v>
      </c>
      <c r="F8" s="4">
        <v>0</v>
      </c>
      <c r="G8" s="4">
        <v>8</v>
      </c>
      <c r="H8" s="4">
        <v>3</v>
      </c>
      <c r="I8" s="4">
        <v>0</v>
      </c>
      <c r="J8" s="4">
        <v>3</v>
      </c>
      <c r="K8" s="1">
        <v>43905</v>
      </c>
    </row>
    <row r="9" spans="1:11" x14ac:dyDescent="0.25">
      <c r="A9" s="4" t="s">
        <v>10</v>
      </c>
      <c r="B9" s="4" t="s">
        <v>17</v>
      </c>
      <c r="C9" s="4" t="s">
        <v>14</v>
      </c>
      <c r="D9" s="4">
        <v>0</v>
      </c>
      <c r="E9" s="4">
        <v>0</v>
      </c>
      <c r="F9" s="4">
        <v>0</v>
      </c>
      <c r="G9" s="4">
        <v>2</v>
      </c>
      <c r="H9" s="4">
        <v>2</v>
      </c>
      <c r="I9" s="4">
        <v>0</v>
      </c>
      <c r="J9" s="4">
        <v>2</v>
      </c>
      <c r="K9" s="1">
        <v>43905</v>
      </c>
    </row>
    <row r="10" spans="1:11" x14ac:dyDescent="0.25">
      <c r="A10" s="4" t="s">
        <v>18</v>
      </c>
      <c r="B10" s="4" t="s">
        <v>19</v>
      </c>
      <c r="C10" s="4" t="s">
        <v>16</v>
      </c>
      <c r="D10" s="4">
        <v>8</v>
      </c>
      <c r="E10" s="4">
        <v>8</v>
      </c>
      <c r="F10" s="4">
        <v>0</v>
      </c>
      <c r="G10" s="4">
        <v>8</v>
      </c>
      <c r="H10" s="4">
        <v>6</v>
      </c>
      <c r="I10" s="4">
        <v>0</v>
      </c>
      <c r="J10" s="4">
        <v>6</v>
      </c>
      <c r="K10" s="1">
        <v>43905</v>
      </c>
    </row>
    <row r="11" spans="1:11" x14ac:dyDescent="0.25">
      <c r="A11" s="4" t="s">
        <v>18</v>
      </c>
      <c r="B11" s="4" t="s">
        <v>20</v>
      </c>
      <c r="C11" s="4" t="s">
        <v>16</v>
      </c>
      <c r="D11" s="4">
        <v>8</v>
      </c>
      <c r="E11" s="4">
        <v>8</v>
      </c>
      <c r="F11" s="4">
        <v>0</v>
      </c>
      <c r="G11" s="4">
        <v>8</v>
      </c>
      <c r="H11" s="4">
        <v>3</v>
      </c>
      <c r="I11" s="4">
        <v>0</v>
      </c>
      <c r="J11" s="4">
        <v>3</v>
      </c>
      <c r="K11" s="1">
        <v>43905</v>
      </c>
    </row>
    <row r="12" spans="1:11" x14ac:dyDescent="0.25">
      <c r="A12" s="4" t="s">
        <v>18</v>
      </c>
      <c r="B12" s="4" t="s">
        <v>21</v>
      </c>
      <c r="C12" s="4" t="s">
        <v>16</v>
      </c>
      <c r="D12" s="4">
        <v>8</v>
      </c>
      <c r="E12" s="4">
        <v>0</v>
      </c>
      <c r="F12" s="4">
        <v>8</v>
      </c>
      <c r="G12" s="4">
        <v>0</v>
      </c>
      <c r="H12" s="4">
        <v>0</v>
      </c>
      <c r="I12" s="4">
        <v>0</v>
      </c>
      <c r="J12" s="4">
        <v>0</v>
      </c>
      <c r="K12" s="1">
        <v>43905</v>
      </c>
    </row>
    <row r="13" spans="1:11" x14ac:dyDescent="0.25">
      <c r="A13" s="4" t="s">
        <v>22</v>
      </c>
      <c r="B13" s="4" t="s">
        <v>23</v>
      </c>
      <c r="C13" s="4" t="s">
        <v>16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1">
        <v>43905</v>
      </c>
    </row>
    <row r="14" spans="1:11" x14ac:dyDescent="0.25">
      <c r="A14" s="4" t="s">
        <v>22</v>
      </c>
      <c r="B14" s="4" t="s">
        <v>23</v>
      </c>
      <c r="C14" s="4" t="s">
        <v>24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1">
        <v>43905</v>
      </c>
    </row>
    <row r="15" spans="1:11" x14ac:dyDescent="0.25">
      <c r="A15" s="4" t="s">
        <v>22</v>
      </c>
      <c r="B15" s="4" t="s">
        <v>23</v>
      </c>
      <c r="C15" s="4" t="s">
        <v>12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1">
        <v>43905</v>
      </c>
    </row>
    <row r="16" spans="1:11" x14ac:dyDescent="0.25">
      <c r="A16" s="4" t="s">
        <v>22</v>
      </c>
      <c r="B16" s="4" t="s">
        <v>23</v>
      </c>
      <c r="C16" s="4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1">
        <v>43905</v>
      </c>
    </row>
    <row r="17" spans="1:11" x14ac:dyDescent="0.25">
      <c r="A17" s="4" t="s">
        <v>22</v>
      </c>
      <c r="B17" s="4" t="s">
        <v>23</v>
      </c>
      <c r="C17" s="4" t="s">
        <v>25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1">
        <v>43905</v>
      </c>
    </row>
    <row r="18" spans="1:11" x14ac:dyDescent="0.25">
      <c r="A18" s="4" t="s">
        <v>22</v>
      </c>
      <c r="B18" s="4" t="s">
        <v>23</v>
      </c>
      <c r="C18" s="4" t="s">
        <v>26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1">
        <v>43905</v>
      </c>
    </row>
    <row r="19" spans="1:11" x14ac:dyDescent="0.25">
      <c r="A19" s="4" t="s">
        <v>22</v>
      </c>
      <c r="B19" s="4" t="s">
        <v>23</v>
      </c>
      <c r="C19" s="4" t="s">
        <v>27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1">
        <v>43905</v>
      </c>
    </row>
    <row r="20" spans="1:11" x14ac:dyDescent="0.25">
      <c r="A20" s="4" t="s">
        <v>22</v>
      </c>
      <c r="B20" s="4" t="s">
        <v>28</v>
      </c>
      <c r="C20" s="4" t="s">
        <v>16</v>
      </c>
      <c r="D20" s="4">
        <v>2</v>
      </c>
      <c r="E20" s="4">
        <v>2</v>
      </c>
      <c r="F20" s="4">
        <v>0</v>
      </c>
      <c r="G20" s="4">
        <v>6</v>
      </c>
      <c r="H20" s="4">
        <v>6</v>
      </c>
      <c r="I20" s="4">
        <v>0</v>
      </c>
      <c r="J20" s="4">
        <v>6</v>
      </c>
      <c r="K20" s="1">
        <v>43905</v>
      </c>
    </row>
    <row r="21" spans="1:11" x14ac:dyDescent="0.25">
      <c r="A21" s="4" t="s">
        <v>22</v>
      </c>
      <c r="B21" s="4" t="s">
        <v>28</v>
      </c>
      <c r="C21" s="4" t="s">
        <v>29</v>
      </c>
      <c r="D21" s="4">
        <v>1</v>
      </c>
      <c r="E21" s="4">
        <v>1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1">
        <v>43905</v>
      </c>
    </row>
    <row r="22" spans="1:11" x14ac:dyDescent="0.25">
      <c r="A22" s="4" t="s">
        <v>22</v>
      </c>
      <c r="B22" s="4" t="s">
        <v>28</v>
      </c>
      <c r="C22" s="4" t="s">
        <v>12</v>
      </c>
      <c r="D22" s="4">
        <v>5</v>
      </c>
      <c r="E22" s="4">
        <v>5</v>
      </c>
      <c r="F22" s="4">
        <v>0</v>
      </c>
      <c r="G22" s="4">
        <v>1</v>
      </c>
      <c r="H22" s="4">
        <v>1</v>
      </c>
      <c r="I22" s="4">
        <v>0</v>
      </c>
      <c r="J22" s="4">
        <v>1</v>
      </c>
      <c r="K22" s="1">
        <v>43905</v>
      </c>
    </row>
    <row r="23" spans="1:11" x14ac:dyDescent="0.25">
      <c r="A23" s="4" t="s">
        <v>22</v>
      </c>
      <c r="B23" s="4" t="s">
        <v>28</v>
      </c>
      <c r="C23" s="4" t="s">
        <v>26</v>
      </c>
      <c r="D23" s="4">
        <v>0</v>
      </c>
      <c r="E23" s="4">
        <v>0</v>
      </c>
      <c r="F23" s="4">
        <v>0</v>
      </c>
      <c r="G23" s="4">
        <v>1</v>
      </c>
      <c r="H23" s="4">
        <v>1</v>
      </c>
      <c r="I23" s="4">
        <v>0</v>
      </c>
      <c r="J23" s="4">
        <v>1</v>
      </c>
      <c r="K23" s="1">
        <v>43905</v>
      </c>
    </row>
    <row r="24" spans="1:11" x14ac:dyDescent="0.25">
      <c r="A24" s="4" t="s">
        <v>22</v>
      </c>
      <c r="B24" s="4" t="s">
        <v>30</v>
      </c>
      <c r="C24" s="4" t="s">
        <v>24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1">
        <v>43905</v>
      </c>
    </row>
    <row r="25" spans="1:11" x14ac:dyDescent="0.25">
      <c r="A25" s="4" t="s">
        <v>22</v>
      </c>
      <c r="B25" s="4" t="s">
        <v>30</v>
      </c>
      <c r="C25" s="4" t="s">
        <v>25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1">
        <v>43905</v>
      </c>
    </row>
    <row r="26" spans="1:11" x14ac:dyDescent="0.25">
      <c r="A26" s="4" t="s">
        <v>22</v>
      </c>
      <c r="B26" s="4" t="s">
        <v>31</v>
      </c>
      <c r="C26" s="4" t="s">
        <v>25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1">
        <v>43905</v>
      </c>
    </row>
    <row r="27" spans="1:11" x14ac:dyDescent="0.25">
      <c r="A27" s="4" t="s">
        <v>22</v>
      </c>
      <c r="B27" s="4" t="s">
        <v>32</v>
      </c>
      <c r="C27" s="4" t="s">
        <v>26</v>
      </c>
      <c r="D27" s="4">
        <v>36</v>
      </c>
      <c r="E27" s="4">
        <v>22</v>
      </c>
      <c r="F27" s="4">
        <v>14</v>
      </c>
      <c r="G27" s="4">
        <v>22</v>
      </c>
      <c r="H27" s="4">
        <v>8</v>
      </c>
      <c r="I27" s="4">
        <v>0</v>
      </c>
      <c r="J27" s="4">
        <v>8</v>
      </c>
      <c r="K27" s="1">
        <v>43905</v>
      </c>
    </row>
    <row r="28" spans="1:11" x14ac:dyDescent="0.25">
      <c r="A28" s="4" t="s">
        <v>22</v>
      </c>
      <c r="B28" s="4" t="s">
        <v>33</v>
      </c>
      <c r="C28" s="4" t="s">
        <v>26</v>
      </c>
      <c r="D28" s="4">
        <v>30</v>
      </c>
      <c r="E28" s="4">
        <v>25</v>
      </c>
      <c r="F28" s="4">
        <v>5</v>
      </c>
      <c r="G28" s="4">
        <v>25</v>
      </c>
      <c r="H28" s="4">
        <v>20</v>
      </c>
      <c r="I28" s="4">
        <v>0</v>
      </c>
      <c r="J28" s="4">
        <v>20</v>
      </c>
      <c r="K28" s="1">
        <v>43905</v>
      </c>
    </row>
    <row r="29" spans="1:11" x14ac:dyDescent="0.25">
      <c r="A29" s="4" t="s">
        <v>22</v>
      </c>
      <c r="B29" s="4" t="s">
        <v>34</v>
      </c>
      <c r="C29" s="4" t="s">
        <v>16</v>
      </c>
      <c r="D29" s="4">
        <v>0</v>
      </c>
      <c r="E29" s="4">
        <v>0</v>
      </c>
      <c r="F29" s="4">
        <v>0</v>
      </c>
      <c r="G29" s="4">
        <v>2</v>
      </c>
      <c r="H29" s="4">
        <v>2</v>
      </c>
      <c r="I29" s="4">
        <v>0</v>
      </c>
      <c r="J29" s="4">
        <v>2</v>
      </c>
      <c r="K29" s="1">
        <v>43905</v>
      </c>
    </row>
    <row r="30" spans="1:11" x14ac:dyDescent="0.25">
      <c r="A30" s="4" t="s">
        <v>22</v>
      </c>
      <c r="B30" s="4" t="s">
        <v>34</v>
      </c>
      <c r="C30" s="4" t="s">
        <v>12</v>
      </c>
      <c r="D30" s="4">
        <v>33</v>
      </c>
      <c r="E30" s="4">
        <v>33</v>
      </c>
      <c r="F30" s="4">
        <v>0</v>
      </c>
      <c r="G30" s="4">
        <v>31</v>
      </c>
      <c r="H30" s="4">
        <v>30</v>
      </c>
      <c r="I30" s="4">
        <v>0</v>
      </c>
      <c r="J30" s="4">
        <v>30</v>
      </c>
      <c r="K30" s="1">
        <v>43905</v>
      </c>
    </row>
    <row r="31" spans="1:11" x14ac:dyDescent="0.25">
      <c r="A31" s="4" t="s">
        <v>22</v>
      </c>
      <c r="B31" s="4" t="s">
        <v>35</v>
      </c>
      <c r="C31" s="4" t="s">
        <v>14</v>
      </c>
      <c r="D31" s="4">
        <v>25</v>
      </c>
      <c r="E31" s="4">
        <v>23</v>
      </c>
      <c r="F31" s="4">
        <v>2</v>
      </c>
      <c r="G31" s="4">
        <v>23</v>
      </c>
      <c r="H31" s="4">
        <v>17</v>
      </c>
      <c r="I31" s="4">
        <v>0</v>
      </c>
      <c r="J31" s="4">
        <v>17</v>
      </c>
      <c r="K31" s="1">
        <v>43905</v>
      </c>
    </row>
    <row r="32" spans="1:11" x14ac:dyDescent="0.25">
      <c r="A32" s="21" t="s">
        <v>10</v>
      </c>
      <c r="B32" s="21" t="s">
        <v>11</v>
      </c>
      <c r="C32" s="21" t="s">
        <v>12</v>
      </c>
      <c r="D32" s="21">
        <v>8</v>
      </c>
      <c r="E32" s="21">
        <v>0</v>
      </c>
      <c r="F32" s="21">
        <v>8</v>
      </c>
      <c r="G32" s="21">
        <v>4</v>
      </c>
      <c r="H32" s="21">
        <v>4</v>
      </c>
      <c r="I32" s="21">
        <v>0</v>
      </c>
      <c r="J32" s="21">
        <v>4</v>
      </c>
      <c r="K32" s="9">
        <v>43904</v>
      </c>
    </row>
    <row r="33" spans="1:11" x14ac:dyDescent="0.25">
      <c r="A33" s="21" t="s">
        <v>10</v>
      </c>
      <c r="B33" s="21" t="s">
        <v>11</v>
      </c>
      <c r="C33" s="21" t="s">
        <v>14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9">
        <v>43904</v>
      </c>
    </row>
    <row r="34" spans="1:11" x14ac:dyDescent="0.25">
      <c r="A34" s="21" t="s">
        <v>10</v>
      </c>
      <c r="B34" s="21" t="s">
        <v>13</v>
      </c>
      <c r="C34" s="21" t="s">
        <v>12</v>
      </c>
      <c r="D34" s="21">
        <v>0</v>
      </c>
      <c r="E34" s="21">
        <v>0</v>
      </c>
      <c r="F34" s="21">
        <v>0</v>
      </c>
      <c r="G34" s="21">
        <v>6</v>
      </c>
      <c r="H34" s="21">
        <v>6</v>
      </c>
      <c r="I34" s="21">
        <v>0</v>
      </c>
      <c r="J34" s="21">
        <v>6</v>
      </c>
      <c r="K34" s="9">
        <v>43904</v>
      </c>
    </row>
    <row r="35" spans="1:11" x14ac:dyDescent="0.25">
      <c r="A35" s="21" t="s">
        <v>10</v>
      </c>
      <c r="B35" s="21" t="s">
        <v>13</v>
      </c>
      <c r="C35" s="21" t="s">
        <v>14</v>
      </c>
      <c r="D35" s="21">
        <v>8</v>
      </c>
      <c r="E35" s="21">
        <v>8</v>
      </c>
      <c r="F35" s="21">
        <v>0</v>
      </c>
      <c r="G35" s="21">
        <v>2</v>
      </c>
      <c r="H35" s="21">
        <v>2</v>
      </c>
      <c r="I35" s="21">
        <v>0</v>
      </c>
      <c r="J35" s="21">
        <v>2</v>
      </c>
      <c r="K35" s="9">
        <v>43904</v>
      </c>
    </row>
    <row r="36" spans="1:11" x14ac:dyDescent="0.25">
      <c r="A36" s="21" t="s">
        <v>10</v>
      </c>
      <c r="B36" s="21" t="s">
        <v>15</v>
      </c>
      <c r="C36" s="21" t="s">
        <v>16</v>
      </c>
      <c r="D36" s="21">
        <v>0</v>
      </c>
      <c r="E36" s="21">
        <v>0</v>
      </c>
      <c r="F36" s="21">
        <v>0</v>
      </c>
      <c r="G36" s="21">
        <v>1</v>
      </c>
      <c r="H36" s="21">
        <v>1</v>
      </c>
      <c r="I36" s="21">
        <v>0</v>
      </c>
      <c r="J36" s="21">
        <v>1</v>
      </c>
      <c r="K36" s="9">
        <v>43904</v>
      </c>
    </row>
    <row r="37" spans="1:11" x14ac:dyDescent="0.25">
      <c r="A37" s="21" t="s">
        <v>10</v>
      </c>
      <c r="B37" s="21" t="s">
        <v>15</v>
      </c>
      <c r="C37" s="21" t="s">
        <v>12</v>
      </c>
      <c r="D37" s="21">
        <v>10</v>
      </c>
      <c r="E37" s="21">
        <v>9</v>
      </c>
      <c r="F37" s="21">
        <v>1</v>
      </c>
      <c r="G37" s="21">
        <v>8</v>
      </c>
      <c r="H37" s="21">
        <v>3</v>
      </c>
      <c r="I37" s="21">
        <v>0</v>
      </c>
      <c r="J37" s="21">
        <v>3</v>
      </c>
      <c r="K37" s="9">
        <v>43904</v>
      </c>
    </row>
    <row r="38" spans="1:11" x14ac:dyDescent="0.25">
      <c r="A38" s="21" t="s">
        <v>10</v>
      </c>
      <c r="B38" s="21" t="s">
        <v>15</v>
      </c>
      <c r="C38" s="21" t="s">
        <v>26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9">
        <v>43904</v>
      </c>
    </row>
    <row r="39" spans="1:11" x14ac:dyDescent="0.25">
      <c r="A39" s="21" t="s">
        <v>10</v>
      </c>
      <c r="B39" s="21" t="s">
        <v>17</v>
      </c>
      <c r="C39" s="21" t="s">
        <v>16</v>
      </c>
      <c r="D39" s="21">
        <v>0</v>
      </c>
      <c r="E39" s="21">
        <v>0</v>
      </c>
      <c r="F39" s="21">
        <v>0</v>
      </c>
      <c r="G39" s="21">
        <v>2</v>
      </c>
      <c r="H39" s="21">
        <v>2</v>
      </c>
      <c r="I39" s="21">
        <v>0</v>
      </c>
      <c r="J39" s="21">
        <v>2</v>
      </c>
      <c r="K39" s="9">
        <v>43904</v>
      </c>
    </row>
    <row r="40" spans="1:11" x14ac:dyDescent="0.25">
      <c r="A40" s="21" t="s">
        <v>10</v>
      </c>
      <c r="B40" s="21" t="s">
        <v>17</v>
      </c>
      <c r="C40" s="21" t="s">
        <v>12</v>
      </c>
      <c r="D40" s="21">
        <v>12</v>
      </c>
      <c r="E40" s="21">
        <v>12</v>
      </c>
      <c r="F40" s="21">
        <v>0</v>
      </c>
      <c r="G40" s="21">
        <v>8</v>
      </c>
      <c r="H40" s="21">
        <v>3</v>
      </c>
      <c r="I40" s="21">
        <v>0</v>
      </c>
      <c r="J40" s="21">
        <v>3</v>
      </c>
      <c r="K40" s="9">
        <v>43904</v>
      </c>
    </row>
    <row r="41" spans="1:11" x14ac:dyDescent="0.25">
      <c r="A41" s="21" t="s">
        <v>10</v>
      </c>
      <c r="B41" s="21" t="s">
        <v>17</v>
      </c>
      <c r="C41" s="21" t="s">
        <v>14</v>
      </c>
      <c r="D41" s="21">
        <v>0</v>
      </c>
      <c r="E41" s="21">
        <v>0</v>
      </c>
      <c r="F41" s="21">
        <v>0</v>
      </c>
      <c r="G41" s="21">
        <v>2</v>
      </c>
      <c r="H41" s="21">
        <v>2</v>
      </c>
      <c r="I41" s="21">
        <v>0</v>
      </c>
      <c r="J41" s="21">
        <v>2</v>
      </c>
      <c r="K41" s="9">
        <v>43904</v>
      </c>
    </row>
    <row r="42" spans="1:11" x14ac:dyDescent="0.25">
      <c r="A42" s="21" t="s">
        <v>18</v>
      </c>
      <c r="B42" s="21" t="s">
        <v>19</v>
      </c>
      <c r="C42" s="21" t="s">
        <v>16</v>
      </c>
      <c r="D42" s="21">
        <v>8</v>
      </c>
      <c r="E42" s="21">
        <v>8</v>
      </c>
      <c r="F42" s="21">
        <v>0</v>
      </c>
      <c r="G42" s="21">
        <v>8</v>
      </c>
      <c r="H42" s="21">
        <v>5</v>
      </c>
      <c r="I42" s="21">
        <v>0</v>
      </c>
      <c r="J42" s="21">
        <v>5</v>
      </c>
      <c r="K42" s="9">
        <v>43904</v>
      </c>
    </row>
    <row r="43" spans="1:11" x14ac:dyDescent="0.25">
      <c r="A43" s="21" t="s">
        <v>18</v>
      </c>
      <c r="B43" s="21" t="s">
        <v>20</v>
      </c>
      <c r="C43" s="21" t="s">
        <v>16</v>
      </c>
      <c r="D43" s="21">
        <v>8</v>
      </c>
      <c r="E43" s="21">
        <v>0</v>
      </c>
      <c r="F43" s="21">
        <v>8</v>
      </c>
      <c r="G43" s="21">
        <v>0</v>
      </c>
      <c r="H43" s="21">
        <v>0</v>
      </c>
      <c r="I43" s="21">
        <v>0</v>
      </c>
      <c r="J43" s="21">
        <v>0</v>
      </c>
      <c r="K43" s="9">
        <v>43904</v>
      </c>
    </row>
    <row r="44" spans="1:11" x14ac:dyDescent="0.25">
      <c r="A44" s="21" t="s">
        <v>18</v>
      </c>
      <c r="B44" s="21" t="s">
        <v>21</v>
      </c>
      <c r="C44" s="21" t="s">
        <v>16</v>
      </c>
      <c r="D44" s="21">
        <v>8</v>
      </c>
      <c r="E44" s="21">
        <v>0</v>
      </c>
      <c r="F44" s="21">
        <v>8</v>
      </c>
      <c r="G44" s="21">
        <v>0</v>
      </c>
      <c r="H44" s="21">
        <v>0</v>
      </c>
      <c r="I44" s="21">
        <v>0</v>
      </c>
      <c r="J44" s="21">
        <v>0</v>
      </c>
      <c r="K44" s="9">
        <v>43904</v>
      </c>
    </row>
    <row r="45" spans="1:11" x14ac:dyDescent="0.25">
      <c r="A45" s="21" t="s">
        <v>22</v>
      </c>
      <c r="B45" s="21" t="s">
        <v>23</v>
      </c>
      <c r="C45" s="21" t="s">
        <v>16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9">
        <v>43904</v>
      </c>
    </row>
    <row r="46" spans="1:11" x14ac:dyDescent="0.25">
      <c r="A46" s="21" t="s">
        <v>22</v>
      </c>
      <c r="B46" s="21" t="s">
        <v>23</v>
      </c>
      <c r="C46" s="21" t="s">
        <v>24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9">
        <v>43904</v>
      </c>
    </row>
    <row r="47" spans="1:11" x14ac:dyDescent="0.25">
      <c r="A47" s="21" t="s">
        <v>22</v>
      </c>
      <c r="B47" s="21" t="s">
        <v>23</v>
      </c>
      <c r="C47" s="21" t="s">
        <v>12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9">
        <v>43904</v>
      </c>
    </row>
    <row r="48" spans="1:11" x14ac:dyDescent="0.25">
      <c r="A48" s="21" t="s">
        <v>22</v>
      </c>
      <c r="B48" s="21" t="s">
        <v>23</v>
      </c>
      <c r="C48" s="21" t="s">
        <v>14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9">
        <v>43904</v>
      </c>
    </row>
    <row r="49" spans="1:11" x14ac:dyDescent="0.25">
      <c r="A49" s="21" t="s">
        <v>22</v>
      </c>
      <c r="B49" s="21" t="s">
        <v>23</v>
      </c>
      <c r="C49" s="21" t="s">
        <v>25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9">
        <v>43904</v>
      </c>
    </row>
    <row r="50" spans="1:11" x14ac:dyDescent="0.25">
      <c r="A50" s="21" t="s">
        <v>22</v>
      </c>
      <c r="B50" s="21" t="s">
        <v>23</v>
      </c>
      <c r="C50" s="21" t="s">
        <v>26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9">
        <v>43904</v>
      </c>
    </row>
    <row r="51" spans="1:11" x14ac:dyDescent="0.25">
      <c r="A51" s="21" t="s">
        <v>22</v>
      </c>
      <c r="B51" s="21" t="s">
        <v>23</v>
      </c>
      <c r="C51" s="21" t="s">
        <v>27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9">
        <v>43904</v>
      </c>
    </row>
    <row r="52" spans="1:11" x14ac:dyDescent="0.25">
      <c r="A52" s="21" t="s">
        <v>22</v>
      </c>
      <c r="B52" s="21" t="s">
        <v>28</v>
      </c>
      <c r="C52" s="21" t="s">
        <v>16</v>
      </c>
      <c r="D52" s="21">
        <v>2</v>
      </c>
      <c r="E52" s="21">
        <v>2</v>
      </c>
      <c r="F52" s="21">
        <v>0</v>
      </c>
      <c r="G52" s="21">
        <v>6</v>
      </c>
      <c r="H52" s="21">
        <v>6</v>
      </c>
      <c r="I52" s="21">
        <v>0</v>
      </c>
      <c r="J52" s="21">
        <v>6</v>
      </c>
      <c r="K52" s="9">
        <v>43904</v>
      </c>
    </row>
    <row r="53" spans="1:11" x14ac:dyDescent="0.25">
      <c r="A53" s="21" t="s">
        <v>22</v>
      </c>
      <c r="B53" s="21" t="s">
        <v>28</v>
      </c>
      <c r="C53" s="21" t="s">
        <v>29</v>
      </c>
      <c r="D53" s="21">
        <v>1</v>
      </c>
      <c r="E53" s="21">
        <v>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9">
        <v>43904</v>
      </c>
    </row>
    <row r="54" spans="1:11" x14ac:dyDescent="0.25">
      <c r="A54" s="21" t="s">
        <v>22</v>
      </c>
      <c r="B54" s="21" t="s">
        <v>28</v>
      </c>
      <c r="C54" s="21" t="s">
        <v>12</v>
      </c>
      <c r="D54" s="21">
        <v>5</v>
      </c>
      <c r="E54" s="21">
        <v>5</v>
      </c>
      <c r="F54" s="21">
        <v>0</v>
      </c>
      <c r="G54" s="21">
        <v>1</v>
      </c>
      <c r="H54" s="21">
        <v>1</v>
      </c>
      <c r="I54" s="21">
        <v>0</v>
      </c>
      <c r="J54" s="21">
        <v>1</v>
      </c>
      <c r="K54" s="9">
        <v>43904</v>
      </c>
    </row>
    <row r="55" spans="1:11" x14ac:dyDescent="0.25">
      <c r="A55" s="21" t="s">
        <v>22</v>
      </c>
      <c r="B55" s="21" t="s">
        <v>28</v>
      </c>
      <c r="C55" s="21" t="s">
        <v>26</v>
      </c>
      <c r="D55" s="21">
        <v>0</v>
      </c>
      <c r="E55" s="21">
        <v>0</v>
      </c>
      <c r="F55" s="21">
        <v>0</v>
      </c>
      <c r="G55" s="21">
        <v>1</v>
      </c>
      <c r="H55" s="21">
        <v>1</v>
      </c>
      <c r="I55" s="21">
        <v>0</v>
      </c>
      <c r="J55" s="21">
        <v>1</v>
      </c>
      <c r="K55" s="9">
        <v>43904</v>
      </c>
    </row>
    <row r="56" spans="1:11" x14ac:dyDescent="0.25">
      <c r="A56" s="21" t="s">
        <v>22</v>
      </c>
      <c r="B56" s="21" t="s">
        <v>30</v>
      </c>
      <c r="C56" s="21" t="s">
        <v>24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9">
        <v>43904</v>
      </c>
    </row>
    <row r="57" spans="1:11" x14ac:dyDescent="0.25">
      <c r="A57" s="21" t="s">
        <v>22</v>
      </c>
      <c r="B57" s="21" t="s">
        <v>30</v>
      </c>
      <c r="C57" s="21" t="s">
        <v>25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9">
        <v>43904</v>
      </c>
    </row>
    <row r="58" spans="1:11" x14ac:dyDescent="0.25">
      <c r="A58" s="21" t="s">
        <v>22</v>
      </c>
      <c r="B58" s="21" t="s">
        <v>31</v>
      </c>
      <c r="C58" s="21" t="s">
        <v>25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9">
        <v>43904</v>
      </c>
    </row>
    <row r="59" spans="1:11" x14ac:dyDescent="0.25">
      <c r="A59" s="21" t="s">
        <v>22</v>
      </c>
      <c r="B59" s="21" t="s">
        <v>32</v>
      </c>
      <c r="C59" s="21" t="s">
        <v>26</v>
      </c>
      <c r="D59" s="21">
        <v>36</v>
      </c>
      <c r="E59" s="21">
        <v>21</v>
      </c>
      <c r="F59" s="21">
        <v>15</v>
      </c>
      <c r="G59" s="21">
        <v>21</v>
      </c>
      <c r="H59" s="21">
        <v>17</v>
      </c>
      <c r="I59" s="21">
        <v>0</v>
      </c>
      <c r="J59" s="21">
        <v>17</v>
      </c>
      <c r="K59" s="9">
        <v>43904</v>
      </c>
    </row>
    <row r="60" spans="1:11" x14ac:dyDescent="0.25">
      <c r="A60" s="21" t="s">
        <v>22</v>
      </c>
      <c r="B60" s="21" t="s">
        <v>33</v>
      </c>
      <c r="C60" s="21" t="s">
        <v>24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9">
        <v>43904</v>
      </c>
    </row>
    <row r="61" spans="1:11" x14ac:dyDescent="0.25">
      <c r="A61" s="21" t="s">
        <v>22</v>
      </c>
      <c r="B61" s="21" t="s">
        <v>33</v>
      </c>
      <c r="C61" s="21" t="s">
        <v>26</v>
      </c>
      <c r="D61" s="21">
        <v>30</v>
      </c>
      <c r="E61" s="21">
        <v>25</v>
      </c>
      <c r="F61" s="21">
        <v>5</v>
      </c>
      <c r="G61" s="21">
        <v>25</v>
      </c>
      <c r="H61" s="21">
        <v>22</v>
      </c>
      <c r="I61" s="21">
        <v>0</v>
      </c>
      <c r="J61" s="21">
        <v>22</v>
      </c>
      <c r="K61" s="9">
        <v>43904</v>
      </c>
    </row>
    <row r="62" spans="1:11" x14ac:dyDescent="0.25">
      <c r="A62" s="21" t="s">
        <v>22</v>
      </c>
      <c r="B62" s="21" t="s">
        <v>34</v>
      </c>
      <c r="C62" s="21" t="s">
        <v>16</v>
      </c>
      <c r="D62" s="21">
        <v>0</v>
      </c>
      <c r="E62" s="21">
        <v>0</v>
      </c>
      <c r="F62" s="21">
        <v>0</v>
      </c>
      <c r="G62" s="21">
        <v>2</v>
      </c>
      <c r="H62" s="21">
        <v>2</v>
      </c>
      <c r="I62" s="21">
        <v>0</v>
      </c>
      <c r="J62" s="21">
        <v>2</v>
      </c>
      <c r="K62" s="9">
        <v>43904</v>
      </c>
    </row>
    <row r="63" spans="1:11" x14ac:dyDescent="0.25">
      <c r="A63" s="21" t="s">
        <v>22</v>
      </c>
      <c r="B63" s="21" t="s">
        <v>34</v>
      </c>
      <c r="C63" s="21" t="s">
        <v>24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9">
        <v>43904</v>
      </c>
    </row>
    <row r="64" spans="1:11" x14ac:dyDescent="0.25">
      <c r="A64" s="21" t="s">
        <v>22</v>
      </c>
      <c r="B64" s="21" t="s">
        <v>34</v>
      </c>
      <c r="C64" s="21" t="s">
        <v>12</v>
      </c>
      <c r="D64" s="21">
        <v>33</v>
      </c>
      <c r="E64" s="21">
        <v>33</v>
      </c>
      <c r="F64" s="21">
        <v>0</v>
      </c>
      <c r="G64" s="21">
        <v>31</v>
      </c>
      <c r="H64" s="21">
        <v>20</v>
      </c>
      <c r="I64" s="21">
        <v>0</v>
      </c>
      <c r="J64" s="21">
        <v>20</v>
      </c>
      <c r="K64" s="9">
        <v>43904</v>
      </c>
    </row>
    <row r="65" spans="1:11" x14ac:dyDescent="0.25">
      <c r="A65" s="21" t="s">
        <v>22</v>
      </c>
      <c r="B65" s="21" t="s">
        <v>35</v>
      </c>
      <c r="C65" s="21" t="s">
        <v>12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9">
        <v>43904</v>
      </c>
    </row>
    <row r="66" spans="1:11" x14ac:dyDescent="0.25">
      <c r="A66" s="21" t="s">
        <v>22</v>
      </c>
      <c r="B66" s="21" t="s">
        <v>35</v>
      </c>
      <c r="C66" s="21" t="s">
        <v>14</v>
      </c>
      <c r="D66" s="21">
        <v>25</v>
      </c>
      <c r="E66" s="21">
        <v>23</v>
      </c>
      <c r="F66" s="21">
        <v>2</v>
      </c>
      <c r="G66" s="21">
        <v>23</v>
      </c>
      <c r="H66" s="21">
        <v>14</v>
      </c>
      <c r="I66" s="21">
        <v>0</v>
      </c>
      <c r="J66" s="21">
        <v>14</v>
      </c>
      <c r="K66" s="9">
        <v>43904</v>
      </c>
    </row>
    <row r="67" spans="1:11" x14ac:dyDescent="0.25">
      <c r="A67" s="22" t="s">
        <v>10</v>
      </c>
      <c r="B67" s="22" t="s">
        <v>11</v>
      </c>
      <c r="C67" s="22" t="s">
        <v>12</v>
      </c>
      <c r="D67" s="22">
        <v>8</v>
      </c>
      <c r="E67" s="22">
        <v>8</v>
      </c>
      <c r="F67" s="22">
        <v>0</v>
      </c>
      <c r="G67" s="22">
        <v>7</v>
      </c>
      <c r="H67" s="22">
        <v>7</v>
      </c>
      <c r="I67" s="22">
        <v>0</v>
      </c>
      <c r="J67" s="22">
        <v>7</v>
      </c>
      <c r="K67" s="9">
        <v>43903</v>
      </c>
    </row>
    <row r="68" spans="1:11" x14ac:dyDescent="0.25">
      <c r="A68" s="22" t="s">
        <v>10</v>
      </c>
      <c r="B68" s="22" t="s">
        <v>11</v>
      </c>
      <c r="C68" s="22" t="s">
        <v>14</v>
      </c>
      <c r="D68" s="22">
        <v>0</v>
      </c>
      <c r="E68" s="22">
        <v>0</v>
      </c>
      <c r="F68" s="22">
        <v>0</v>
      </c>
      <c r="G68" s="22">
        <v>1</v>
      </c>
      <c r="H68" s="22">
        <v>1</v>
      </c>
      <c r="I68" s="22">
        <v>0</v>
      </c>
      <c r="J68" s="22">
        <v>1</v>
      </c>
      <c r="K68" s="9">
        <v>43903</v>
      </c>
    </row>
    <row r="69" spans="1:11" x14ac:dyDescent="0.25">
      <c r="A69" s="22" t="s">
        <v>10</v>
      </c>
      <c r="B69" s="22" t="s">
        <v>13</v>
      </c>
      <c r="C69" s="22" t="s">
        <v>12</v>
      </c>
      <c r="D69" s="22">
        <v>0</v>
      </c>
      <c r="E69" s="22">
        <v>0</v>
      </c>
      <c r="F69" s="22">
        <v>0</v>
      </c>
      <c r="G69" s="22">
        <v>4</v>
      </c>
      <c r="H69" s="22">
        <v>4</v>
      </c>
      <c r="I69" s="22">
        <v>0</v>
      </c>
      <c r="J69" s="22">
        <v>4</v>
      </c>
      <c r="K69" s="9">
        <v>43903</v>
      </c>
    </row>
    <row r="70" spans="1:11" x14ac:dyDescent="0.25">
      <c r="A70" s="22" t="s">
        <v>10</v>
      </c>
      <c r="B70" s="22" t="s">
        <v>13</v>
      </c>
      <c r="C70" s="22" t="s">
        <v>14</v>
      </c>
      <c r="D70" s="22">
        <v>8</v>
      </c>
      <c r="E70" s="22">
        <v>8</v>
      </c>
      <c r="F70" s="22">
        <v>0</v>
      </c>
      <c r="G70" s="22">
        <v>4</v>
      </c>
      <c r="H70" s="22">
        <v>4</v>
      </c>
      <c r="I70" s="22">
        <v>0</v>
      </c>
      <c r="J70" s="22">
        <v>4</v>
      </c>
      <c r="K70" s="9">
        <v>43903</v>
      </c>
    </row>
    <row r="71" spans="1:11" x14ac:dyDescent="0.25">
      <c r="A71" s="22" t="s">
        <v>10</v>
      </c>
      <c r="B71" s="22" t="s">
        <v>15</v>
      </c>
      <c r="C71" s="22" t="s">
        <v>16</v>
      </c>
      <c r="D71" s="22">
        <v>0</v>
      </c>
      <c r="E71" s="22">
        <v>0</v>
      </c>
      <c r="F71" s="22">
        <v>0</v>
      </c>
      <c r="G71" s="22">
        <v>1</v>
      </c>
      <c r="H71" s="22">
        <v>1</v>
      </c>
      <c r="I71" s="22">
        <v>0</v>
      </c>
      <c r="J71" s="22">
        <v>1</v>
      </c>
      <c r="K71" s="9">
        <v>43903</v>
      </c>
    </row>
    <row r="72" spans="1:11" x14ac:dyDescent="0.25">
      <c r="A72" s="22" t="s">
        <v>10</v>
      </c>
      <c r="B72" s="22" t="s">
        <v>15</v>
      </c>
      <c r="C72" s="22" t="s">
        <v>12</v>
      </c>
      <c r="D72" s="22">
        <v>10</v>
      </c>
      <c r="E72" s="22">
        <v>9</v>
      </c>
      <c r="F72" s="22">
        <v>1</v>
      </c>
      <c r="G72" s="22">
        <v>7</v>
      </c>
      <c r="H72" s="22">
        <v>3</v>
      </c>
      <c r="I72" s="22">
        <v>0</v>
      </c>
      <c r="J72" s="22">
        <v>3</v>
      </c>
      <c r="K72" s="9">
        <v>43903</v>
      </c>
    </row>
    <row r="73" spans="1:11" x14ac:dyDescent="0.25">
      <c r="A73" s="22" t="s">
        <v>10</v>
      </c>
      <c r="B73" s="22" t="s">
        <v>15</v>
      </c>
      <c r="C73" s="22" t="s">
        <v>26</v>
      </c>
      <c r="D73" s="22">
        <v>0</v>
      </c>
      <c r="E73" s="22">
        <v>0</v>
      </c>
      <c r="F73" s="22">
        <v>0</v>
      </c>
      <c r="G73" s="22">
        <v>1</v>
      </c>
      <c r="H73" s="22">
        <v>1</v>
      </c>
      <c r="I73" s="22">
        <v>0</v>
      </c>
      <c r="J73" s="22">
        <v>1</v>
      </c>
      <c r="K73" s="9">
        <v>43903</v>
      </c>
    </row>
    <row r="74" spans="1:11" x14ac:dyDescent="0.25">
      <c r="A74" s="22" t="s">
        <v>10</v>
      </c>
      <c r="B74" s="22" t="s">
        <v>17</v>
      </c>
      <c r="C74" s="22" t="s">
        <v>16</v>
      </c>
      <c r="D74" s="22">
        <v>0</v>
      </c>
      <c r="E74" s="22">
        <v>0</v>
      </c>
      <c r="F74" s="22">
        <v>0</v>
      </c>
      <c r="G74" s="22">
        <v>3</v>
      </c>
      <c r="H74" s="22">
        <v>3</v>
      </c>
      <c r="I74" s="22">
        <v>0</v>
      </c>
      <c r="J74" s="22">
        <v>3</v>
      </c>
      <c r="K74" s="9">
        <v>43903</v>
      </c>
    </row>
    <row r="75" spans="1:11" x14ac:dyDescent="0.25">
      <c r="A75" s="22" t="s">
        <v>10</v>
      </c>
      <c r="B75" s="22" t="s">
        <v>17</v>
      </c>
      <c r="C75" s="22" t="s">
        <v>12</v>
      </c>
      <c r="D75" s="22">
        <v>12</v>
      </c>
      <c r="E75" s="22">
        <v>10</v>
      </c>
      <c r="F75" s="22">
        <v>2</v>
      </c>
      <c r="G75" s="22">
        <v>5</v>
      </c>
      <c r="H75" s="22">
        <v>4</v>
      </c>
      <c r="I75" s="22">
        <v>0</v>
      </c>
      <c r="J75" s="22">
        <v>4</v>
      </c>
      <c r="K75" s="9">
        <v>43903</v>
      </c>
    </row>
    <row r="76" spans="1:11" x14ac:dyDescent="0.25">
      <c r="A76" s="22" t="s">
        <v>10</v>
      </c>
      <c r="B76" s="22" t="s">
        <v>17</v>
      </c>
      <c r="C76" s="22" t="s">
        <v>14</v>
      </c>
      <c r="D76" s="22">
        <v>0</v>
      </c>
      <c r="E76" s="22">
        <v>0</v>
      </c>
      <c r="F76" s="22">
        <v>0</v>
      </c>
      <c r="G76" s="22">
        <v>2</v>
      </c>
      <c r="H76" s="22">
        <v>2</v>
      </c>
      <c r="I76" s="22">
        <v>0</v>
      </c>
      <c r="J76" s="22">
        <v>2</v>
      </c>
      <c r="K76" s="9">
        <v>43903</v>
      </c>
    </row>
    <row r="77" spans="1:11" x14ac:dyDescent="0.25">
      <c r="A77" s="22" t="s">
        <v>10</v>
      </c>
      <c r="B77" s="22" t="s">
        <v>17</v>
      </c>
      <c r="C77" s="22" t="s">
        <v>26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9">
        <v>43903</v>
      </c>
    </row>
    <row r="78" spans="1:11" x14ac:dyDescent="0.25">
      <c r="A78" s="22" t="s">
        <v>18</v>
      </c>
      <c r="B78" s="22" t="s">
        <v>19</v>
      </c>
      <c r="C78" s="22" t="s">
        <v>16</v>
      </c>
      <c r="D78" s="22">
        <v>8</v>
      </c>
      <c r="E78" s="22">
        <v>8</v>
      </c>
      <c r="F78" s="22">
        <v>0</v>
      </c>
      <c r="G78" s="22">
        <v>8</v>
      </c>
      <c r="H78" s="22">
        <v>4</v>
      </c>
      <c r="I78" s="22">
        <v>0</v>
      </c>
      <c r="J78" s="22">
        <v>4</v>
      </c>
      <c r="K78" s="9">
        <v>43903</v>
      </c>
    </row>
    <row r="79" spans="1:11" x14ac:dyDescent="0.25">
      <c r="A79" s="22" t="s">
        <v>18</v>
      </c>
      <c r="B79" s="22" t="s">
        <v>20</v>
      </c>
      <c r="C79" s="22" t="s">
        <v>16</v>
      </c>
      <c r="D79" s="22">
        <v>8</v>
      </c>
      <c r="E79" s="22">
        <v>8</v>
      </c>
      <c r="F79" s="22">
        <v>0</v>
      </c>
      <c r="G79" s="22">
        <v>8</v>
      </c>
      <c r="H79" s="22">
        <v>7</v>
      </c>
      <c r="I79" s="22">
        <v>0</v>
      </c>
      <c r="J79" s="22">
        <v>7</v>
      </c>
      <c r="K79" s="9">
        <v>43903</v>
      </c>
    </row>
    <row r="80" spans="1:11" x14ac:dyDescent="0.25">
      <c r="A80" s="22" t="s">
        <v>18</v>
      </c>
      <c r="B80" s="22" t="s">
        <v>21</v>
      </c>
      <c r="C80" s="22" t="s">
        <v>16</v>
      </c>
      <c r="D80" s="22">
        <v>8</v>
      </c>
      <c r="E80" s="22">
        <v>0</v>
      </c>
      <c r="F80" s="22">
        <v>8</v>
      </c>
      <c r="G80" s="22">
        <v>0</v>
      </c>
      <c r="H80" s="22">
        <v>0</v>
      </c>
      <c r="I80" s="22">
        <v>0</v>
      </c>
      <c r="J80" s="22">
        <v>0</v>
      </c>
      <c r="K80" s="9">
        <v>43903</v>
      </c>
    </row>
    <row r="81" spans="1:11" x14ac:dyDescent="0.25">
      <c r="A81" s="22" t="s">
        <v>22</v>
      </c>
      <c r="B81" s="22" t="s">
        <v>23</v>
      </c>
      <c r="C81" s="22" t="s">
        <v>16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9">
        <v>43903</v>
      </c>
    </row>
    <row r="82" spans="1:11" x14ac:dyDescent="0.25">
      <c r="A82" s="22" t="s">
        <v>22</v>
      </c>
      <c r="B82" s="22" t="s">
        <v>23</v>
      </c>
      <c r="C82" s="22" t="s">
        <v>24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9">
        <v>43903</v>
      </c>
    </row>
    <row r="83" spans="1:11" x14ac:dyDescent="0.25">
      <c r="A83" s="22" t="s">
        <v>22</v>
      </c>
      <c r="B83" s="22" t="s">
        <v>23</v>
      </c>
      <c r="C83" s="22" t="s">
        <v>12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9">
        <v>43903</v>
      </c>
    </row>
    <row r="84" spans="1:11" x14ac:dyDescent="0.25">
      <c r="A84" s="22" t="s">
        <v>22</v>
      </c>
      <c r="B84" s="22" t="s">
        <v>23</v>
      </c>
      <c r="C84" s="22" t="s">
        <v>14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9">
        <v>43903</v>
      </c>
    </row>
    <row r="85" spans="1:11" x14ac:dyDescent="0.25">
      <c r="A85" s="22" t="s">
        <v>22</v>
      </c>
      <c r="B85" s="22" t="s">
        <v>23</v>
      </c>
      <c r="C85" s="22" t="s">
        <v>25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9">
        <v>43903</v>
      </c>
    </row>
    <row r="86" spans="1:11" x14ac:dyDescent="0.25">
      <c r="A86" s="22" t="s">
        <v>22</v>
      </c>
      <c r="B86" s="22" t="s">
        <v>23</v>
      </c>
      <c r="C86" s="22" t="s">
        <v>26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9">
        <v>43903</v>
      </c>
    </row>
    <row r="87" spans="1:11" x14ac:dyDescent="0.25">
      <c r="A87" s="22" t="s">
        <v>22</v>
      </c>
      <c r="B87" s="22" t="s">
        <v>23</v>
      </c>
      <c r="C87" s="22" t="s">
        <v>27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9">
        <v>43903</v>
      </c>
    </row>
    <row r="88" spans="1:11" x14ac:dyDescent="0.25">
      <c r="A88" s="22" t="s">
        <v>22</v>
      </c>
      <c r="B88" s="22" t="s">
        <v>28</v>
      </c>
      <c r="C88" s="22" t="s">
        <v>16</v>
      </c>
      <c r="D88" s="22">
        <v>2</v>
      </c>
      <c r="E88" s="22">
        <v>2</v>
      </c>
      <c r="F88" s="22">
        <v>0</v>
      </c>
      <c r="G88" s="22">
        <v>2</v>
      </c>
      <c r="H88" s="22">
        <v>6</v>
      </c>
      <c r="I88" s="22">
        <v>0</v>
      </c>
      <c r="J88" s="22">
        <v>6</v>
      </c>
      <c r="K88" s="9">
        <v>43903</v>
      </c>
    </row>
    <row r="89" spans="1:11" x14ac:dyDescent="0.25">
      <c r="A89" s="22" t="s">
        <v>22</v>
      </c>
      <c r="B89" s="22" t="s">
        <v>28</v>
      </c>
      <c r="C89" s="22" t="s">
        <v>29</v>
      </c>
      <c r="D89" s="22">
        <v>1</v>
      </c>
      <c r="E89" s="22">
        <v>1</v>
      </c>
      <c r="F89" s="22">
        <v>0</v>
      </c>
      <c r="G89" s="22">
        <v>1</v>
      </c>
      <c r="H89" s="22">
        <v>0</v>
      </c>
      <c r="I89" s="22">
        <v>0</v>
      </c>
      <c r="J89" s="22">
        <v>0</v>
      </c>
      <c r="K89" s="9">
        <v>43903</v>
      </c>
    </row>
    <row r="90" spans="1:11" x14ac:dyDescent="0.25">
      <c r="A90" s="22" t="s">
        <v>22</v>
      </c>
      <c r="B90" s="22" t="s">
        <v>28</v>
      </c>
      <c r="C90" s="22" t="s">
        <v>12</v>
      </c>
      <c r="D90" s="22">
        <v>5</v>
      </c>
      <c r="E90" s="22">
        <v>5</v>
      </c>
      <c r="F90" s="22">
        <v>0</v>
      </c>
      <c r="G90" s="22">
        <v>5</v>
      </c>
      <c r="H90" s="22">
        <v>1</v>
      </c>
      <c r="I90" s="22">
        <v>0</v>
      </c>
      <c r="J90" s="22">
        <v>1</v>
      </c>
      <c r="K90" s="9">
        <v>43903</v>
      </c>
    </row>
    <row r="91" spans="1:11" x14ac:dyDescent="0.25">
      <c r="A91" s="22" t="s">
        <v>22</v>
      </c>
      <c r="B91" s="22" t="s">
        <v>30</v>
      </c>
      <c r="C91" s="22" t="s">
        <v>24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9">
        <v>43903</v>
      </c>
    </row>
    <row r="92" spans="1:11" x14ac:dyDescent="0.25">
      <c r="A92" s="22" t="s">
        <v>22</v>
      </c>
      <c r="B92" s="22" t="s">
        <v>30</v>
      </c>
      <c r="C92" s="22" t="s">
        <v>25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9">
        <v>43903</v>
      </c>
    </row>
    <row r="93" spans="1:11" x14ac:dyDescent="0.25">
      <c r="A93" s="22" t="s">
        <v>22</v>
      </c>
      <c r="B93" s="22" t="s">
        <v>31</v>
      </c>
      <c r="C93" s="22" t="s">
        <v>25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9">
        <v>43903</v>
      </c>
    </row>
    <row r="94" spans="1:11" x14ac:dyDescent="0.25">
      <c r="A94" s="22" t="s">
        <v>22</v>
      </c>
      <c r="B94" s="22" t="s">
        <v>32</v>
      </c>
      <c r="C94" s="22" t="s">
        <v>26</v>
      </c>
      <c r="D94" s="22">
        <v>36</v>
      </c>
      <c r="E94" s="22">
        <v>27</v>
      </c>
      <c r="F94" s="22">
        <v>9</v>
      </c>
      <c r="G94" s="22">
        <v>27</v>
      </c>
      <c r="H94" s="22">
        <v>26</v>
      </c>
      <c r="I94" s="22">
        <v>0</v>
      </c>
      <c r="J94" s="22">
        <v>26</v>
      </c>
      <c r="K94" s="9">
        <v>43903</v>
      </c>
    </row>
    <row r="95" spans="1:11" x14ac:dyDescent="0.25">
      <c r="A95" s="22" t="s">
        <v>22</v>
      </c>
      <c r="B95" s="22" t="s">
        <v>33</v>
      </c>
      <c r="C95" s="22" t="s">
        <v>24</v>
      </c>
      <c r="D95" s="22">
        <v>0</v>
      </c>
      <c r="E95" s="22">
        <v>0</v>
      </c>
      <c r="F95" s="22">
        <v>0</v>
      </c>
      <c r="G95" s="22">
        <v>1</v>
      </c>
      <c r="H95" s="22">
        <v>1</v>
      </c>
      <c r="I95" s="22">
        <v>0</v>
      </c>
      <c r="J95" s="22">
        <v>1</v>
      </c>
      <c r="K95" s="9">
        <v>43903</v>
      </c>
    </row>
    <row r="96" spans="1:11" x14ac:dyDescent="0.25">
      <c r="A96" s="22" t="s">
        <v>22</v>
      </c>
      <c r="B96" s="22" t="s">
        <v>33</v>
      </c>
      <c r="C96" s="22" t="s">
        <v>26</v>
      </c>
      <c r="D96" s="22">
        <v>30</v>
      </c>
      <c r="E96" s="22">
        <v>29</v>
      </c>
      <c r="F96" s="22">
        <v>1</v>
      </c>
      <c r="G96" s="22">
        <v>28</v>
      </c>
      <c r="H96" s="22">
        <v>23</v>
      </c>
      <c r="I96" s="22">
        <v>0</v>
      </c>
      <c r="J96" s="22">
        <v>23</v>
      </c>
      <c r="K96" s="9">
        <v>43903</v>
      </c>
    </row>
    <row r="97" spans="1:11" x14ac:dyDescent="0.25">
      <c r="A97" s="22" t="s">
        <v>22</v>
      </c>
      <c r="B97" s="22" t="s">
        <v>34</v>
      </c>
      <c r="C97" s="22" t="s">
        <v>16</v>
      </c>
      <c r="D97" s="22">
        <v>0</v>
      </c>
      <c r="E97" s="22">
        <v>0</v>
      </c>
      <c r="F97" s="22">
        <v>0</v>
      </c>
      <c r="G97" s="22">
        <v>1</v>
      </c>
      <c r="H97" s="22">
        <v>1</v>
      </c>
      <c r="I97" s="22">
        <v>0</v>
      </c>
      <c r="J97" s="22">
        <v>1</v>
      </c>
      <c r="K97" s="9">
        <v>43903</v>
      </c>
    </row>
    <row r="98" spans="1:11" x14ac:dyDescent="0.25">
      <c r="A98" s="22" t="s">
        <v>22</v>
      </c>
      <c r="B98" s="22" t="s">
        <v>34</v>
      </c>
      <c r="C98" s="22" t="s">
        <v>24</v>
      </c>
      <c r="D98" s="22">
        <v>0</v>
      </c>
      <c r="E98" s="22">
        <v>0</v>
      </c>
      <c r="F98" s="22">
        <v>0</v>
      </c>
      <c r="G98" s="22">
        <v>2</v>
      </c>
      <c r="H98" s="22">
        <v>2</v>
      </c>
      <c r="I98" s="22">
        <v>0</v>
      </c>
      <c r="J98" s="22">
        <v>2</v>
      </c>
      <c r="K98" s="9">
        <v>43903</v>
      </c>
    </row>
    <row r="99" spans="1:11" x14ac:dyDescent="0.25">
      <c r="A99" s="22" t="s">
        <v>22</v>
      </c>
      <c r="B99" s="22" t="s">
        <v>34</v>
      </c>
      <c r="C99" s="22" t="s">
        <v>12</v>
      </c>
      <c r="D99" s="22">
        <v>33</v>
      </c>
      <c r="E99" s="22">
        <v>33</v>
      </c>
      <c r="F99" s="22">
        <v>0</v>
      </c>
      <c r="G99" s="22">
        <v>30</v>
      </c>
      <c r="H99" s="22">
        <v>18</v>
      </c>
      <c r="I99" s="22">
        <v>0</v>
      </c>
      <c r="J99" s="22">
        <v>18</v>
      </c>
      <c r="K99" s="9">
        <v>43903</v>
      </c>
    </row>
    <row r="100" spans="1:11" x14ac:dyDescent="0.25">
      <c r="A100" s="22" t="s">
        <v>22</v>
      </c>
      <c r="B100" s="22" t="s">
        <v>34</v>
      </c>
      <c r="C100" s="22" t="s">
        <v>14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9">
        <v>43903</v>
      </c>
    </row>
    <row r="101" spans="1:11" x14ac:dyDescent="0.25">
      <c r="A101" s="22" t="s">
        <v>22</v>
      </c>
      <c r="B101" s="22" t="s">
        <v>35</v>
      </c>
      <c r="C101" s="22" t="s">
        <v>12</v>
      </c>
      <c r="D101" s="22">
        <v>0</v>
      </c>
      <c r="E101" s="22">
        <v>0</v>
      </c>
      <c r="F101" s="22">
        <v>0</v>
      </c>
      <c r="G101" s="22">
        <v>1</v>
      </c>
      <c r="H101" s="22">
        <v>1</v>
      </c>
      <c r="I101" s="22">
        <v>0</v>
      </c>
      <c r="J101" s="22">
        <v>1</v>
      </c>
      <c r="K101" s="9">
        <v>43903</v>
      </c>
    </row>
    <row r="102" spans="1:11" x14ac:dyDescent="0.25">
      <c r="A102" s="22" t="s">
        <v>22</v>
      </c>
      <c r="B102" s="22" t="s">
        <v>35</v>
      </c>
      <c r="C102" s="22" t="s">
        <v>14</v>
      </c>
      <c r="D102" s="22">
        <v>25</v>
      </c>
      <c r="E102" s="22">
        <v>23</v>
      </c>
      <c r="F102" s="22">
        <v>2</v>
      </c>
      <c r="G102" s="22">
        <v>22</v>
      </c>
      <c r="H102" s="22">
        <v>16</v>
      </c>
      <c r="I102" s="22">
        <v>0</v>
      </c>
      <c r="J102" s="22">
        <v>16</v>
      </c>
      <c r="K102" s="9">
        <v>43903</v>
      </c>
    </row>
    <row r="103" spans="1:11" x14ac:dyDescent="0.25">
      <c r="A103" s="23" t="s">
        <v>10</v>
      </c>
      <c r="B103" s="23" t="s">
        <v>11</v>
      </c>
      <c r="C103" s="23" t="s">
        <v>12</v>
      </c>
      <c r="D103" s="23">
        <v>8</v>
      </c>
      <c r="E103" s="23">
        <v>8</v>
      </c>
      <c r="F103" s="23">
        <v>0</v>
      </c>
      <c r="G103" s="23">
        <v>8</v>
      </c>
      <c r="H103" s="23">
        <v>8</v>
      </c>
      <c r="I103" s="23">
        <v>0</v>
      </c>
      <c r="J103" s="23">
        <v>8</v>
      </c>
      <c r="K103" s="9">
        <v>43902</v>
      </c>
    </row>
    <row r="104" spans="1:11" x14ac:dyDescent="0.25">
      <c r="A104" s="23" t="s">
        <v>10</v>
      </c>
      <c r="B104" s="23" t="s">
        <v>11</v>
      </c>
      <c r="C104" s="23" t="s">
        <v>14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9">
        <v>43902</v>
      </c>
    </row>
    <row r="105" spans="1:11" x14ac:dyDescent="0.25">
      <c r="A105" s="23" t="s">
        <v>10</v>
      </c>
      <c r="B105" s="23" t="s">
        <v>13</v>
      </c>
      <c r="C105" s="23" t="s">
        <v>12</v>
      </c>
      <c r="D105" s="23">
        <v>0</v>
      </c>
      <c r="E105" s="23">
        <v>0</v>
      </c>
      <c r="F105" s="23">
        <v>0</v>
      </c>
      <c r="G105" s="23">
        <v>3</v>
      </c>
      <c r="H105" s="23">
        <v>3</v>
      </c>
      <c r="I105" s="23">
        <v>0</v>
      </c>
      <c r="J105" s="23">
        <v>3</v>
      </c>
      <c r="K105" s="9">
        <v>43902</v>
      </c>
    </row>
    <row r="106" spans="1:11" x14ac:dyDescent="0.25">
      <c r="A106" s="23" t="s">
        <v>10</v>
      </c>
      <c r="B106" s="23" t="s">
        <v>13</v>
      </c>
      <c r="C106" s="23" t="s">
        <v>14</v>
      </c>
      <c r="D106" s="23">
        <v>8</v>
      </c>
      <c r="E106" s="23">
        <v>8</v>
      </c>
      <c r="F106" s="23">
        <v>0</v>
      </c>
      <c r="G106" s="23">
        <v>5</v>
      </c>
      <c r="H106" s="23">
        <v>4</v>
      </c>
      <c r="I106" s="23">
        <v>0</v>
      </c>
      <c r="J106" s="23">
        <v>4</v>
      </c>
      <c r="K106" s="9">
        <v>43902</v>
      </c>
    </row>
    <row r="107" spans="1:11" x14ac:dyDescent="0.25">
      <c r="A107" s="23" t="s">
        <v>10</v>
      </c>
      <c r="B107" s="23" t="s">
        <v>15</v>
      </c>
      <c r="C107" s="23" t="s">
        <v>12</v>
      </c>
      <c r="D107" s="23">
        <v>10</v>
      </c>
      <c r="E107" s="23">
        <v>9</v>
      </c>
      <c r="F107" s="23">
        <v>1</v>
      </c>
      <c r="G107" s="23">
        <v>9</v>
      </c>
      <c r="H107" s="23">
        <v>6</v>
      </c>
      <c r="I107" s="23">
        <v>0</v>
      </c>
      <c r="J107" s="23">
        <v>6</v>
      </c>
      <c r="K107" s="9">
        <v>43902</v>
      </c>
    </row>
    <row r="108" spans="1:11" x14ac:dyDescent="0.25">
      <c r="A108" s="23" t="s">
        <v>10</v>
      </c>
      <c r="B108" s="23" t="s">
        <v>17</v>
      </c>
      <c r="C108" s="23" t="s">
        <v>16</v>
      </c>
      <c r="D108" s="23">
        <v>0</v>
      </c>
      <c r="E108" s="23">
        <v>0</v>
      </c>
      <c r="F108" s="23">
        <v>0</v>
      </c>
      <c r="G108" s="23">
        <v>2</v>
      </c>
      <c r="H108" s="23">
        <v>2</v>
      </c>
      <c r="I108" s="23">
        <v>0</v>
      </c>
      <c r="J108" s="23">
        <v>2</v>
      </c>
      <c r="K108" s="9">
        <v>43902</v>
      </c>
    </row>
    <row r="109" spans="1:11" x14ac:dyDescent="0.25">
      <c r="A109" s="23" t="s">
        <v>10</v>
      </c>
      <c r="B109" s="23" t="s">
        <v>17</v>
      </c>
      <c r="C109" s="23" t="s">
        <v>12</v>
      </c>
      <c r="D109" s="23">
        <v>12</v>
      </c>
      <c r="E109" s="23">
        <v>10</v>
      </c>
      <c r="F109" s="23">
        <v>2</v>
      </c>
      <c r="G109" s="23">
        <v>5</v>
      </c>
      <c r="H109" s="23">
        <v>3</v>
      </c>
      <c r="I109" s="23">
        <v>0</v>
      </c>
      <c r="J109" s="23">
        <v>3</v>
      </c>
      <c r="K109" s="9">
        <v>43902</v>
      </c>
    </row>
    <row r="110" spans="1:11" x14ac:dyDescent="0.25">
      <c r="A110" s="23" t="s">
        <v>10</v>
      </c>
      <c r="B110" s="23" t="s">
        <v>17</v>
      </c>
      <c r="C110" s="23" t="s">
        <v>14</v>
      </c>
      <c r="D110" s="23">
        <v>0</v>
      </c>
      <c r="E110" s="23">
        <v>0</v>
      </c>
      <c r="F110" s="23">
        <v>0</v>
      </c>
      <c r="G110" s="23">
        <v>3</v>
      </c>
      <c r="H110" s="23">
        <v>3</v>
      </c>
      <c r="I110" s="23">
        <v>0</v>
      </c>
      <c r="J110" s="23">
        <v>3</v>
      </c>
      <c r="K110" s="9">
        <v>43902</v>
      </c>
    </row>
    <row r="111" spans="1:11" x14ac:dyDescent="0.25">
      <c r="A111" s="23" t="s">
        <v>18</v>
      </c>
      <c r="B111" s="23" t="s">
        <v>19</v>
      </c>
      <c r="C111" s="23" t="s">
        <v>16</v>
      </c>
      <c r="D111" s="23">
        <v>8</v>
      </c>
      <c r="E111" s="23">
        <v>8</v>
      </c>
      <c r="F111" s="23">
        <v>0</v>
      </c>
      <c r="G111" s="23">
        <v>8</v>
      </c>
      <c r="H111" s="23">
        <v>4</v>
      </c>
      <c r="I111" s="23">
        <v>0</v>
      </c>
      <c r="J111" s="23">
        <v>4</v>
      </c>
      <c r="K111" s="9">
        <v>43902</v>
      </c>
    </row>
    <row r="112" spans="1:11" x14ac:dyDescent="0.25">
      <c r="A112" s="23" t="s">
        <v>18</v>
      </c>
      <c r="B112" s="23" t="s">
        <v>20</v>
      </c>
      <c r="C112" s="23" t="s">
        <v>16</v>
      </c>
      <c r="D112" s="23">
        <v>8</v>
      </c>
      <c r="E112" s="23">
        <v>8</v>
      </c>
      <c r="F112" s="23">
        <v>0</v>
      </c>
      <c r="G112" s="23">
        <v>8</v>
      </c>
      <c r="H112" s="23">
        <v>8</v>
      </c>
      <c r="I112" s="23">
        <v>0</v>
      </c>
      <c r="J112" s="23">
        <v>8</v>
      </c>
      <c r="K112" s="9">
        <v>43902</v>
      </c>
    </row>
    <row r="113" spans="1:11" x14ac:dyDescent="0.25">
      <c r="A113" s="23" t="s">
        <v>18</v>
      </c>
      <c r="B113" s="23" t="s">
        <v>21</v>
      </c>
      <c r="C113" s="23" t="s">
        <v>16</v>
      </c>
      <c r="D113" s="23">
        <v>8</v>
      </c>
      <c r="E113" s="23">
        <v>8</v>
      </c>
      <c r="F113" s="23">
        <v>0</v>
      </c>
      <c r="G113" s="23">
        <v>8</v>
      </c>
      <c r="H113" s="23">
        <v>7</v>
      </c>
      <c r="I113" s="23">
        <v>0</v>
      </c>
      <c r="J113" s="23">
        <v>7</v>
      </c>
      <c r="K113" s="9">
        <v>43902</v>
      </c>
    </row>
    <row r="114" spans="1:11" x14ac:dyDescent="0.25">
      <c r="A114" s="23" t="s">
        <v>22</v>
      </c>
      <c r="B114" s="23" t="s">
        <v>23</v>
      </c>
      <c r="C114" s="23" t="s">
        <v>16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9">
        <v>43902</v>
      </c>
    </row>
    <row r="115" spans="1:11" x14ac:dyDescent="0.25">
      <c r="A115" s="23" t="s">
        <v>22</v>
      </c>
      <c r="B115" s="23" t="s">
        <v>23</v>
      </c>
      <c r="C115" s="23" t="s">
        <v>24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9">
        <v>43902</v>
      </c>
    </row>
    <row r="116" spans="1:11" x14ac:dyDescent="0.25">
      <c r="A116" s="23" t="s">
        <v>22</v>
      </c>
      <c r="B116" s="23" t="s">
        <v>23</v>
      </c>
      <c r="C116" s="23" t="s">
        <v>12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9">
        <v>43902</v>
      </c>
    </row>
    <row r="117" spans="1:11" x14ac:dyDescent="0.25">
      <c r="A117" s="23" t="s">
        <v>22</v>
      </c>
      <c r="B117" s="23" t="s">
        <v>23</v>
      </c>
      <c r="C117" s="23" t="s">
        <v>14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9">
        <v>43902</v>
      </c>
    </row>
    <row r="118" spans="1:11" x14ac:dyDescent="0.25">
      <c r="A118" s="23" t="s">
        <v>22</v>
      </c>
      <c r="B118" s="23" t="s">
        <v>23</v>
      </c>
      <c r="C118" s="23" t="s">
        <v>25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9">
        <v>43902</v>
      </c>
    </row>
    <row r="119" spans="1:11" x14ac:dyDescent="0.25">
      <c r="A119" s="23" t="s">
        <v>22</v>
      </c>
      <c r="B119" s="23" t="s">
        <v>23</v>
      </c>
      <c r="C119" s="23" t="s">
        <v>26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9">
        <v>43902</v>
      </c>
    </row>
    <row r="120" spans="1:11" x14ac:dyDescent="0.25">
      <c r="A120" s="23" t="s">
        <v>22</v>
      </c>
      <c r="B120" s="23" t="s">
        <v>23</v>
      </c>
      <c r="C120" s="23" t="s">
        <v>27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9">
        <v>43902</v>
      </c>
    </row>
    <row r="121" spans="1:11" x14ac:dyDescent="0.25">
      <c r="A121" s="23" t="s">
        <v>22</v>
      </c>
      <c r="B121" s="23" t="s">
        <v>28</v>
      </c>
      <c r="C121" s="23" t="s">
        <v>16</v>
      </c>
      <c r="D121" s="23">
        <v>2</v>
      </c>
      <c r="E121" s="23">
        <v>2</v>
      </c>
      <c r="F121" s="23">
        <v>0</v>
      </c>
      <c r="G121" s="23">
        <v>2</v>
      </c>
      <c r="H121" s="23">
        <v>7</v>
      </c>
      <c r="I121" s="23">
        <v>0</v>
      </c>
      <c r="J121" s="23">
        <v>7</v>
      </c>
      <c r="K121" s="9">
        <v>43902</v>
      </c>
    </row>
    <row r="122" spans="1:11" x14ac:dyDescent="0.25">
      <c r="A122" s="23" t="s">
        <v>22</v>
      </c>
      <c r="B122" s="23" t="s">
        <v>28</v>
      </c>
      <c r="C122" s="23" t="s">
        <v>29</v>
      </c>
      <c r="D122" s="23">
        <v>1</v>
      </c>
      <c r="E122" s="23">
        <v>1</v>
      </c>
      <c r="F122" s="23">
        <v>0</v>
      </c>
      <c r="G122" s="23">
        <v>1</v>
      </c>
      <c r="H122" s="23">
        <v>0</v>
      </c>
      <c r="I122" s="23">
        <v>0</v>
      </c>
      <c r="J122" s="23">
        <v>0</v>
      </c>
      <c r="K122" s="9">
        <v>43902</v>
      </c>
    </row>
    <row r="123" spans="1:11" x14ac:dyDescent="0.25">
      <c r="A123" s="23" t="s">
        <v>22</v>
      </c>
      <c r="B123" s="23" t="s">
        <v>28</v>
      </c>
      <c r="C123" s="23" t="s">
        <v>12</v>
      </c>
      <c r="D123" s="23">
        <v>5</v>
      </c>
      <c r="E123" s="23">
        <v>5</v>
      </c>
      <c r="F123" s="23">
        <v>0</v>
      </c>
      <c r="G123" s="23">
        <v>5</v>
      </c>
      <c r="H123" s="23">
        <v>1</v>
      </c>
      <c r="I123" s="23">
        <v>0</v>
      </c>
      <c r="J123" s="23">
        <v>1</v>
      </c>
      <c r="K123" s="9">
        <v>43902</v>
      </c>
    </row>
    <row r="124" spans="1:11" x14ac:dyDescent="0.25">
      <c r="A124" s="23" t="s">
        <v>22</v>
      </c>
      <c r="B124" s="23" t="s">
        <v>30</v>
      </c>
      <c r="C124" s="23" t="s">
        <v>24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9">
        <v>43902</v>
      </c>
    </row>
    <row r="125" spans="1:11" x14ac:dyDescent="0.25">
      <c r="A125" s="23" t="s">
        <v>22</v>
      </c>
      <c r="B125" s="23" t="s">
        <v>30</v>
      </c>
      <c r="C125" s="23" t="s">
        <v>25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9">
        <v>43902</v>
      </c>
    </row>
    <row r="126" spans="1:11" x14ac:dyDescent="0.25">
      <c r="A126" s="23" t="s">
        <v>22</v>
      </c>
      <c r="B126" s="23" t="s">
        <v>31</v>
      </c>
      <c r="C126" s="23" t="s">
        <v>25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9">
        <v>43902</v>
      </c>
    </row>
    <row r="127" spans="1:11" x14ac:dyDescent="0.25">
      <c r="A127" s="23" t="s">
        <v>22</v>
      </c>
      <c r="B127" s="23" t="s">
        <v>32</v>
      </c>
      <c r="C127" s="23" t="s">
        <v>26</v>
      </c>
      <c r="D127" s="23">
        <v>36</v>
      </c>
      <c r="E127" s="23">
        <v>32</v>
      </c>
      <c r="F127" s="23">
        <v>4</v>
      </c>
      <c r="G127" s="23">
        <v>32</v>
      </c>
      <c r="H127" s="23">
        <v>28</v>
      </c>
      <c r="I127" s="23">
        <v>0</v>
      </c>
      <c r="J127" s="23">
        <v>28</v>
      </c>
      <c r="K127" s="9">
        <v>43902</v>
      </c>
    </row>
    <row r="128" spans="1:11" x14ac:dyDescent="0.25">
      <c r="A128" s="23" t="s">
        <v>22</v>
      </c>
      <c r="B128" s="23" t="s">
        <v>33</v>
      </c>
      <c r="C128" s="23" t="s">
        <v>29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9">
        <v>43902</v>
      </c>
    </row>
    <row r="129" spans="1:11" x14ac:dyDescent="0.25">
      <c r="A129" s="23" t="s">
        <v>22</v>
      </c>
      <c r="B129" s="23" t="s">
        <v>33</v>
      </c>
      <c r="C129" s="23" t="s">
        <v>24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9">
        <v>43902</v>
      </c>
    </row>
    <row r="130" spans="1:11" x14ac:dyDescent="0.25">
      <c r="A130" s="23" t="s">
        <v>22</v>
      </c>
      <c r="B130" s="23" t="s">
        <v>33</v>
      </c>
      <c r="C130" s="23" t="s">
        <v>26</v>
      </c>
      <c r="D130" s="23">
        <v>30</v>
      </c>
      <c r="E130" s="23">
        <v>29</v>
      </c>
      <c r="F130" s="23">
        <v>1</v>
      </c>
      <c r="G130" s="23">
        <v>29</v>
      </c>
      <c r="H130" s="23">
        <v>20</v>
      </c>
      <c r="I130" s="23">
        <v>0</v>
      </c>
      <c r="J130" s="23">
        <v>20</v>
      </c>
      <c r="K130" s="9">
        <v>43902</v>
      </c>
    </row>
    <row r="131" spans="1:11" x14ac:dyDescent="0.25">
      <c r="A131" s="23" t="s">
        <v>22</v>
      </c>
      <c r="B131" s="23" t="s">
        <v>34</v>
      </c>
      <c r="C131" s="23" t="s">
        <v>12</v>
      </c>
      <c r="D131" s="23">
        <v>33</v>
      </c>
      <c r="E131" s="23">
        <v>33</v>
      </c>
      <c r="F131" s="23">
        <v>0</v>
      </c>
      <c r="G131" s="23">
        <v>32</v>
      </c>
      <c r="H131" s="23">
        <v>20</v>
      </c>
      <c r="I131" s="23">
        <v>1</v>
      </c>
      <c r="J131" s="23">
        <v>19</v>
      </c>
      <c r="K131" s="9">
        <v>43902</v>
      </c>
    </row>
    <row r="132" spans="1:11" x14ac:dyDescent="0.25">
      <c r="A132" s="23" t="s">
        <v>22</v>
      </c>
      <c r="B132" s="23" t="s">
        <v>34</v>
      </c>
      <c r="C132" s="23" t="s">
        <v>14</v>
      </c>
      <c r="D132" s="23">
        <v>0</v>
      </c>
      <c r="E132" s="23">
        <v>0</v>
      </c>
      <c r="F132" s="23">
        <v>0</v>
      </c>
      <c r="G132" s="23">
        <v>1</v>
      </c>
      <c r="H132" s="23">
        <v>1</v>
      </c>
      <c r="I132" s="23">
        <v>0</v>
      </c>
      <c r="J132" s="23">
        <v>1</v>
      </c>
      <c r="K132" s="9">
        <v>43902</v>
      </c>
    </row>
    <row r="133" spans="1:11" x14ac:dyDescent="0.25">
      <c r="A133" s="23" t="s">
        <v>22</v>
      </c>
      <c r="B133" s="23" t="s">
        <v>35</v>
      </c>
      <c r="C133" s="23" t="s">
        <v>12</v>
      </c>
      <c r="D133" s="23">
        <v>0</v>
      </c>
      <c r="E133" s="23">
        <v>0</v>
      </c>
      <c r="F133" s="23">
        <v>0</v>
      </c>
      <c r="G133" s="23">
        <v>1</v>
      </c>
      <c r="H133" s="23">
        <v>1</v>
      </c>
      <c r="I133" s="23">
        <v>0</v>
      </c>
      <c r="J133" s="23">
        <v>1</v>
      </c>
      <c r="K133" s="9">
        <v>43902</v>
      </c>
    </row>
    <row r="134" spans="1:11" x14ac:dyDescent="0.25">
      <c r="A134" s="23" t="s">
        <v>22</v>
      </c>
      <c r="B134" s="23" t="s">
        <v>35</v>
      </c>
      <c r="C134" s="23" t="s">
        <v>14</v>
      </c>
      <c r="D134" s="23">
        <v>25</v>
      </c>
      <c r="E134" s="23">
        <v>23</v>
      </c>
      <c r="F134" s="23">
        <v>2</v>
      </c>
      <c r="G134" s="23">
        <v>22</v>
      </c>
      <c r="H134" s="23">
        <v>21</v>
      </c>
      <c r="I134" s="23">
        <v>0</v>
      </c>
      <c r="J134" s="23">
        <v>21</v>
      </c>
      <c r="K134" s="9">
        <v>43902</v>
      </c>
    </row>
    <row r="135" spans="1:11" x14ac:dyDescent="0.25">
      <c r="A135" s="24" t="s">
        <v>10</v>
      </c>
      <c r="B135" s="24" t="s">
        <v>11</v>
      </c>
      <c r="C135" s="24" t="s">
        <v>12</v>
      </c>
      <c r="D135" s="24">
        <v>8</v>
      </c>
      <c r="E135" s="24">
        <v>8</v>
      </c>
      <c r="F135" s="24">
        <v>0</v>
      </c>
      <c r="G135" s="24">
        <v>7</v>
      </c>
      <c r="H135" s="24">
        <v>7</v>
      </c>
      <c r="I135" s="24">
        <v>0</v>
      </c>
      <c r="J135" s="24">
        <v>7</v>
      </c>
      <c r="K135" s="9">
        <v>43901</v>
      </c>
    </row>
    <row r="136" spans="1:11" x14ac:dyDescent="0.25">
      <c r="A136" s="24" t="s">
        <v>10</v>
      </c>
      <c r="B136" s="24" t="s">
        <v>11</v>
      </c>
      <c r="C136" s="24" t="s">
        <v>14</v>
      </c>
      <c r="D136" s="24">
        <v>0</v>
      </c>
      <c r="E136" s="24">
        <v>0</v>
      </c>
      <c r="F136" s="24">
        <v>0</v>
      </c>
      <c r="G136" s="24">
        <v>1</v>
      </c>
      <c r="H136" s="24">
        <v>1</v>
      </c>
      <c r="I136" s="24">
        <v>0</v>
      </c>
      <c r="J136" s="24">
        <v>1</v>
      </c>
      <c r="K136" s="9">
        <v>43901</v>
      </c>
    </row>
    <row r="137" spans="1:11" x14ac:dyDescent="0.25">
      <c r="A137" s="24" t="s">
        <v>10</v>
      </c>
      <c r="B137" s="24" t="s">
        <v>11</v>
      </c>
      <c r="C137" s="24" t="s">
        <v>26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9">
        <v>43901</v>
      </c>
    </row>
    <row r="138" spans="1:11" x14ac:dyDescent="0.25">
      <c r="A138" s="24" t="s">
        <v>10</v>
      </c>
      <c r="B138" s="24" t="s">
        <v>13</v>
      </c>
      <c r="C138" s="24" t="s">
        <v>12</v>
      </c>
      <c r="D138" s="24">
        <v>0</v>
      </c>
      <c r="E138" s="24">
        <v>0</v>
      </c>
      <c r="F138" s="24">
        <v>0</v>
      </c>
      <c r="G138" s="24">
        <v>5</v>
      </c>
      <c r="H138" s="24">
        <v>5</v>
      </c>
      <c r="I138" s="24">
        <v>0</v>
      </c>
      <c r="J138" s="24">
        <v>5</v>
      </c>
      <c r="K138" s="9">
        <v>43901</v>
      </c>
    </row>
    <row r="139" spans="1:11" x14ac:dyDescent="0.25">
      <c r="A139" s="24" t="s">
        <v>10</v>
      </c>
      <c r="B139" s="24" t="s">
        <v>13</v>
      </c>
      <c r="C139" s="24" t="s">
        <v>14</v>
      </c>
      <c r="D139" s="24">
        <v>8</v>
      </c>
      <c r="E139" s="24">
        <v>8</v>
      </c>
      <c r="F139" s="24">
        <v>0</v>
      </c>
      <c r="G139" s="24">
        <v>3</v>
      </c>
      <c r="H139" s="24">
        <v>3</v>
      </c>
      <c r="I139" s="24">
        <v>0</v>
      </c>
      <c r="J139" s="24">
        <v>3</v>
      </c>
      <c r="K139" s="9">
        <v>43901</v>
      </c>
    </row>
    <row r="140" spans="1:11" x14ac:dyDescent="0.25">
      <c r="A140" s="24" t="s">
        <v>10</v>
      </c>
      <c r="B140" s="24" t="s">
        <v>15</v>
      </c>
      <c r="C140" s="24" t="s">
        <v>12</v>
      </c>
      <c r="D140" s="24">
        <v>10</v>
      </c>
      <c r="E140" s="24">
        <v>9</v>
      </c>
      <c r="F140" s="24">
        <v>1</v>
      </c>
      <c r="G140" s="24">
        <v>9</v>
      </c>
      <c r="H140" s="24">
        <v>6</v>
      </c>
      <c r="I140" s="24">
        <v>0</v>
      </c>
      <c r="J140" s="24">
        <v>6</v>
      </c>
      <c r="K140" s="9">
        <v>43901</v>
      </c>
    </row>
    <row r="141" spans="1:11" x14ac:dyDescent="0.25">
      <c r="A141" s="24" t="s">
        <v>10</v>
      </c>
      <c r="B141" s="24" t="s">
        <v>17</v>
      </c>
      <c r="C141" s="24" t="s">
        <v>16</v>
      </c>
      <c r="D141" s="24">
        <v>0</v>
      </c>
      <c r="E141" s="24">
        <v>0</v>
      </c>
      <c r="F141" s="24">
        <v>0</v>
      </c>
      <c r="G141" s="24">
        <v>3</v>
      </c>
      <c r="H141" s="24">
        <v>3</v>
      </c>
      <c r="I141" s="24">
        <v>0</v>
      </c>
      <c r="J141" s="24">
        <v>3</v>
      </c>
      <c r="K141" s="9">
        <v>43901</v>
      </c>
    </row>
    <row r="142" spans="1:11" x14ac:dyDescent="0.25">
      <c r="A142" s="24" t="s">
        <v>10</v>
      </c>
      <c r="B142" s="24" t="s">
        <v>17</v>
      </c>
      <c r="C142" s="24" t="s">
        <v>12</v>
      </c>
      <c r="D142" s="24">
        <v>12</v>
      </c>
      <c r="E142" s="24">
        <v>10</v>
      </c>
      <c r="F142" s="24">
        <v>2</v>
      </c>
      <c r="G142" s="24">
        <v>5</v>
      </c>
      <c r="H142" s="24">
        <v>4</v>
      </c>
      <c r="I142" s="24">
        <v>0</v>
      </c>
      <c r="J142" s="24">
        <v>4</v>
      </c>
      <c r="K142" s="9">
        <v>43901</v>
      </c>
    </row>
    <row r="143" spans="1:11" x14ac:dyDescent="0.25">
      <c r="A143" s="24" t="s">
        <v>10</v>
      </c>
      <c r="B143" s="24" t="s">
        <v>17</v>
      </c>
      <c r="C143" s="24" t="s">
        <v>14</v>
      </c>
      <c r="D143" s="24">
        <v>0</v>
      </c>
      <c r="E143" s="24">
        <v>0</v>
      </c>
      <c r="F143" s="24">
        <v>0</v>
      </c>
      <c r="G143" s="24">
        <v>2</v>
      </c>
      <c r="H143" s="24">
        <v>2</v>
      </c>
      <c r="I143" s="24">
        <v>0</v>
      </c>
      <c r="J143" s="24">
        <v>2</v>
      </c>
      <c r="K143" s="9">
        <v>43901</v>
      </c>
    </row>
    <row r="144" spans="1:11" x14ac:dyDescent="0.25">
      <c r="A144" s="24" t="s">
        <v>18</v>
      </c>
      <c r="B144" s="24" t="s">
        <v>19</v>
      </c>
      <c r="C144" s="24" t="s">
        <v>16</v>
      </c>
      <c r="D144" s="24">
        <v>8</v>
      </c>
      <c r="E144" s="24">
        <v>7</v>
      </c>
      <c r="F144" s="24">
        <v>1</v>
      </c>
      <c r="G144" s="24">
        <v>7</v>
      </c>
      <c r="H144" s="24">
        <v>7</v>
      </c>
      <c r="I144" s="24">
        <v>0</v>
      </c>
      <c r="J144" s="24">
        <v>7</v>
      </c>
      <c r="K144" s="9">
        <v>43901</v>
      </c>
    </row>
    <row r="145" spans="1:11" x14ac:dyDescent="0.25">
      <c r="A145" s="24" t="s">
        <v>18</v>
      </c>
      <c r="B145" s="24" t="s">
        <v>20</v>
      </c>
      <c r="C145" s="24" t="s">
        <v>16</v>
      </c>
      <c r="D145" s="24">
        <v>8</v>
      </c>
      <c r="E145" s="24">
        <v>8</v>
      </c>
      <c r="F145" s="24">
        <v>0</v>
      </c>
      <c r="G145" s="24">
        <v>8</v>
      </c>
      <c r="H145" s="24">
        <v>7</v>
      </c>
      <c r="I145" s="24">
        <v>0</v>
      </c>
      <c r="J145" s="24">
        <v>7</v>
      </c>
      <c r="K145" s="9">
        <v>43901</v>
      </c>
    </row>
    <row r="146" spans="1:11" x14ac:dyDescent="0.25">
      <c r="A146" s="24" t="s">
        <v>18</v>
      </c>
      <c r="B146" s="24" t="s">
        <v>21</v>
      </c>
      <c r="C146" s="24" t="s">
        <v>16</v>
      </c>
      <c r="D146" s="24">
        <v>8</v>
      </c>
      <c r="E146" s="24">
        <v>8</v>
      </c>
      <c r="F146" s="24">
        <v>0</v>
      </c>
      <c r="G146" s="24">
        <v>8</v>
      </c>
      <c r="H146" s="24">
        <v>8</v>
      </c>
      <c r="I146" s="24">
        <v>0</v>
      </c>
      <c r="J146" s="24">
        <v>8</v>
      </c>
      <c r="K146" s="9">
        <v>43901</v>
      </c>
    </row>
    <row r="147" spans="1:11" x14ac:dyDescent="0.25">
      <c r="A147" s="24" t="s">
        <v>22</v>
      </c>
      <c r="B147" s="24" t="s">
        <v>44</v>
      </c>
      <c r="C147" s="24" t="s">
        <v>16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9">
        <v>43901</v>
      </c>
    </row>
    <row r="148" spans="1:11" x14ac:dyDescent="0.25">
      <c r="A148" s="24" t="s">
        <v>22</v>
      </c>
      <c r="B148" s="24" t="s">
        <v>23</v>
      </c>
      <c r="C148" s="24" t="s">
        <v>16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9">
        <v>43901</v>
      </c>
    </row>
    <row r="149" spans="1:11" x14ac:dyDescent="0.25">
      <c r="A149" s="24" t="s">
        <v>22</v>
      </c>
      <c r="B149" s="24" t="s">
        <v>23</v>
      </c>
      <c r="C149" s="24" t="s">
        <v>24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9">
        <v>43901</v>
      </c>
    </row>
    <row r="150" spans="1:11" x14ac:dyDescent="0.25">
      <c r="A150" s="24" t="s">
        <v>22</v>
      </c>
      <c r="B150" s="24" t="s">
        <v>23</v>
      </c>
      <c r="C150" s="24" t="s">
        <v>12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9">
        <v>43901</v>
      </c>
    </row>
    <row r="151" spans="1:11" x14ac:dyDescent="0.25">
      <c r="A151" s="24" t="s">
        <v>22</v>
      </c>
      <c r="B151" s="24" t="s">
        <v>23</v>
      </c>
      <c r="C151" s="24" t="s">
        <v>14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9">
        <v>43901</v>
      </c>
    </row>
    <row r="152" spans="1:11" x14ac:dyDescent="0.25">
      <c r="A152" s="24" t="s">
        <v>22</v>
      </c>
      <c r="B152" s="24" t="s">
        <v>23</v>
      </c>
      <c r="C152" s="24" t="s">
        <v>25</v>
      </c>
      <c r="D152" s="24">
        <v>0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9">
        <v>43901</v>
      </c>
    </row>
    <row r="153" spans="1:11" x14ac:dyDescent="0.25">
      <c r="A153" s="24" t="s">
        <v>22</v>
      </c>
      <c r="B153" s="24" t="s">
        <v>23</v>
      </c>
      <c r="C153" s="24" t="s">
        <v>26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9">
        <v>43901</v>
      </c>
    </row>
    <row r="154" spans="1:11" x14ac:dyDescent="0.25">
      <c r="A154" s="24" t="s">
        <v>22</v>
      </c>
      <c r="B154" s="24" t="s">
        <v>23</v>
      </c>
      <c r="C154" s="24" t="s">
        <v>27</v>
      </c>
      <c r="D154" s="24">
        <v>0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9">
        <v>43901</v>
      </c>
    </row>
    <row r="155" spans="1:11" x14ac:dyDescent="0.25">
      <c r="A155" s="24" t="s">
        <v>22</v>
      </c>
      <c r="B155" s="24" t="s">
        <v>28</v>
      </c>
      <c r="C155" s="24" t="s">
        <v>16</v>
      </c>
      <c r="D155" s="24">
        <v>2</v>
      </c>
      <c r="E155" s="24">
        <v>2</v>
      </c>
      <c r="F155" s="24">
        <v>0</v>
      </c>
      <c r="G155" s="24">
        <v>2</v>
      </c>
      <c r="H155" s="24">
        <v>6</v>
      </c>
      <c r="I155" s="24">
        <v>0</v>
      </c>
      <c r="J155" s="24">
        <v>6</v>
      </c>
      <c r="K155" s="9">
        <v>43901</v>
      </c>
    </row>
    <row r="156" spans="1:11" x14ac:dyDescent="0.25">
      <c r="A156" s="24" t="s">
        <v>22</v>
      </c>
      <c r="B156" s="24" t="s">
        <v>28</v>
      </c>
      <c r="C156" s="24" t="s">
        <v>29</v>
      </c>
      <c r="D156" s="24">
        <v>1</v>
      </c>
      <c r="E156" s="24">
        <v>1</v>
      </c>
      <c r="F156" s="24">
        <v>0</v>
      </c>
      <c r="G156" s="24">
        <v>1</v>
      </c>
      <c r="H156" s="24">
        <v>0</v>
      </c>
      <c r="I156" s="24">
        <v>0</v>
      </c>
      <c r="J156" s="24">
        <v>0</v>
      </c>
      <c r="K156" s="9">
        <v>43901</v>
      </c>
    </row>
    <row r="157" spans="1:11" x14ac:dyDescent="0.25">
      <c r="A157" s="24" t="s">
        <v>22</v>
      </c>
      <c r="B157" s="24" t="s">
        <v>28</v>
      </c>
      <c r="C157" s="24" t="s">
        <v>12</v>
      </c>
      <c r="D157" s="24">
        <v>5</v>
      </c>
      <c r="E157" s="24">
        <v>5</v>
      </c>
      <c r="F157" s="24">
        <v>0</v>
      </c>
      <c r="G157" s="24">
        <v>5</v>
      </c>
      <c r="H157" s="24">
        <v>0</v>
      </c>
      <c r="I157" s="24">
        <v>0</v>
      </c>
      <c r="J157" s="24">
        <v>0</v>
      </c>
      <c r="K157" s="9">
        <v>43901</v>
      </c>
    </row>
    <row r="158" spans="1:11" x14ac:dyDescent="0.25">
      <c r="A158" s="24" t="s">
        <v>22</v>
      </c>
      <c r="B158" s="24" t="s">
        <v>30</v>
      </c>
      <c r="C158" s="24" t="s">
        <v>24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9">
        <v>43901</v>
      </c>
    </row>
    <row r="159" spans="1:11" x14ac:dyDescent="0.25">
      <c r="A159" s="24" t="s">
        <v>22</v>
      </c>
      <c r="B159" s="24" t="s">
        <v>30</v>
      </c>
      <c r="C159" s="24" t="s">
        <v>25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9">
        <v>43901</v>
      </c>
    </row>
    <row r="160" spans="1:11" x14ac:dyDescent="0.25">
      <c r="A160" s="24" t="s">
        <v>22</v>
      </c>
      <c r="B160" s="24" t="s">
        <v>31</v>
      </c>
      <c r="C160" s="24" t="s">
        <v>25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9">
        <v>43901</v>
      </c>
    </row>
    <row r="161" spans="1:11" x14ac:dyDescent="0.25">
      <c r="A161" s="24" t="s">
        <v>22</v>
      </c>
      <c r="B161" s="24" t="s">
        <v>45</v>
      </c>
      <c r="C161" s="24" t="s">
        <v>24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9">
        <v>43901</v>
      </c>
    </row>
    <row r="162" spans="1:11" x14ac:dyDescent="0.25">
      <c r="A162" s="24" t="s">
        <v>22</v>
      </c>
      <c r="B162" s="24" t="s">
        <v>45</v>
      </c>
      <c r="C162" s="24" t="s">
        <v>12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9">
        <v>43901</v>
      </c>
    </row>
    <row r="163" spans="1:11" x14ac:dyDescent="0.25">
      <c r="A163" s="24" t="s">
        <v>22</v>
      </c>
      <c r="B163" s="24" t="s">
        <v>45</v>
      </c>
      <c r="C163" s="24" t="s">
        <v>26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9">
        <v>43901</v>
      </c>
    </row>
    <row r="164" spans="1:11" x14ac:dyDescent="0.25">
      <c r="A164" s="24" t="s">
        <v>22</v>
      </c>
      <c r="B164" s="24" t="s">
        <v>46</v>
      </c>
      <c r="C164" s="24" t="s">
        <v>26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9">
        <v>43901</v>
      </c>
    </row>
    <row r="165" spans="1:11" x14ac:dyDescent="0.25">
      <c r="A165" s="24" t="s">
        <v>22</v>
      </c>
      <c r="B165" s="24" t="s">
        <v>32</v>
      </c>
      <c r="C165" s="24" t="s">
        <v>26</v>
      </c>
      <c r="D165" s="24">
        <v>36</v>
      </c>
      <c r="E165" s="24">
        <v>36</v>
      </c>
      <c r="F165" s="24">
        <v>0</v>
      </c>
      <c r="G165" s="24">
        <v>36</v>
      </c>
      <c r="H165" s="24">
        <v>27</v>
      </c>
      <c r="I165" s="24">
        <v>0</v>
      </c>
      <c r="J165" s="24">
        <v>27</v>
      </c>
      <c r="K165" s="9">
        <v>43901</v>
      </c>
    </row>
    <row r="166" spans="1:11" x14ac:dyDescent="0.25">
      <c r="A166" s="24" t="s">
        <v>22</v>
      </c>
      <c r="B166" s="24" t="s">
        <v>33</v>
      </c>
      <c r="C166" s="24" t="s">
        <v>29</v>
      </c>
      <c r="D166" s="24">
        <v>0</v>
      </c>
      <c r="E166" s="24">
        <v>0</v>
      </c>
      <c r="F166" s="24">
        <v>0</v>
      </c>
      <c r="G166" s="24">
        <v>4</v>
      </c>
      <c r="H166" s="24">
        <v>4</v>
      </c>
      <c r="I166" s="24">
        <v>0</v>
      </c>
      <c r="J166" s="24">
        <v>4</v>
      </c>
      <c r="K166" s="9">
        <v>43901</v>
      </c>
    </row>
    <row r="167" spans="1:11" x14ac:dyDescent="0.25">
      <c r="A167" s="24" t="s">
        <v>22</v>
      </c>
      <c r="B167" s="24" t="s">
        <v>33</v>
      </c>
      <c r="C167" s="24" t="s">
        <v>24</v>
      </c>
      <c r="D167" s="24">
        <v>0</v>
      </c>
      <c r="E167" s="24">
        <v>0</v>
      </c>
      <c r="F167" s="24">
        <v>0</v>
      </c>
      <c r="G167" s="24">
        <v>1</v>
      </c>
      <c r="H167" s="24">
        <v>1</v>
      </c>
      <c r="I167" s="24">
        <v>0</v>
      </c>
      <c r="J167" s="24">
        <v>1</v>
      </c>
      <c r="K167" s="9">
        <v>43901</v>
      </c>
    </row>
    <row r="168" spans="1:11" x14ac:dyDescent="0.25">
      <c r="A168" s="24" t="s">
        <v>22</v>
      </c>
      <c r="B168" s="24" t="s">
        <v>33</v>
      </c>
      <c r="C168" s="24" t="s">
        <v>26</v>
      </c>
      <c r="D168" s="24">
        <v>30</v>
      </c>
      <c r="E168" s="24">
        <v>29</v>
      </c>
      <c r="F168" s="24">
        <v>1</v>
      </c>
      <c r="G168" s="24">
        <v>24</v>
      </c>
      <c r="H168" s="24">
        <v>15</v>
      </c>
      <c r="I168" s="24">
        <v>0</v>
      </c>
      <c r="J168" s="24">
        <v>15</v>
      </c>
      <c r="K168" s="9">
        <v>43901</v>
      </c>
    </row>
    <row r="169" spans="1:11" x14ac:dyDescent="0.25">
      <c r="A169" s="24" t="s">
        <v>22</v>
      </c>
      <c r="B169" s="24" t="s">
        <v>34</v>
      </c>
      <c r="C169" s="24" t="s">
        <v>12</v>
      </c>
      <c r="D169" s="24">
        <v>33</v>
      </c>
      <c r="E169" s="24">
        <v>33</v>
      </c>
      <c r="F169" s="24">
        <v>0</v>
      </c>
      <c r="G169" s="24">
        <v>32</v>
      </c>
      <c r="H169" s="24">
        <v>24</v>
      </c>
      <c r="I169" s="24">
        <v>1</v>
      </c>
      <c r="J169" s="24">
        <v>23</v>
      </c>
      <c r="K169" s="9">
        <v>43901</v>
      </c>
    </row>
    <row r="170" spans="1:11" x14ac:dyDescent="0.25">
      <c r="A170" s="24" t="s">
        <v>22</v>
      </c>
      <c r="B170" s="24" t="s">
        <v>34</v>
      </c>
      <c r="C170" s="24" t="s">
        <v>14</v>
      </c>
      <c r="D170" s="24">
        <v>0</v>
      </c>
      <c r="E170" s="24">
        <v>0</v>
      </c>
      <c r="F170" s="24">
        <v>0</v>
      </c>
      <c r="G170" s="24">
        <v>1</v>
      </c>
      <c r="H170" s="24">
        <v>1</v>
      </c>
      <c r="I170" s="24">
        <v>0</v>
      </c>
      <c r="J170" s="24">
        <v>1</v>
      </c>
      <c r="K170" s="9">
        <v>43901</v>
      </c>
    </row>
    <row r="171" spans="1:11" x14ac:dyDescent="0.25">
      <c r="A171" s="24" t="s">
        <v>22</v>
      </c>
      <c r="B171" s="24" t="s">
        <v>35</v>
      </c>
      <c r="C171" s="24" t="s">
        <v>12</v>
      </c>
      <c r="D171" s="24">
        <v>0</v>
      </c>
      <c r="E171" s="24">
        <v>0</v>
      </c>
      <c r="F171" s="24">
        <v>0</v>
      </c>
      <c r="G171" s="24">
        <v>1</v>
      </c>
      <c r="H171" s="24">
        <v>1</v>
      </c>
      <c r="I171" s="24">
        <v>0</v>
      </c>
      <c r="J171" s="24">
        <v>1</v>
      </c>
      <c r="K171" s="9">
        <v>43901</v>
      </c>
    </row>
    <row r="172" spans="1:11" x14ac:dyDescent="0.25">
      <c r="A172" s="24" t="s">
        <v>22</v>
      </c>
      <c r="B172" s="24" t="s">
        <v>35</v>
      </c>
      <c r="C172" s="24" t="s">
        <v>14</v>
      </c>
      <c r="D172" s="24">
        <v>25</v>
      </c>
      <c r="E172" s="24">
        <v>23</v>
      </c>
      <c r="F172" s="24">
        <v>2</v>
      </c>
      <c r="G172" s="24">
        <v>22</v>
      </c>
      <c r="H172" s="24">
        <v>22</v>
      </c>
      <c r="I172" s="24">
        <v>0</v>
      </c>
      <c r="J172" s="24">
        <v>22</v>
      </c>
      <c r="K172" s="9">
        <v>43901</v>
      </c>
    </row>
    <row r="173" spans="1:11" x14ac:dyDescent="0.25">
      <c r="A173" s="25" t="s">
        <v>10</v>
      </c>
      <c r="B173" s="25" t="s">
        <v>11</v>
      </c>
      <c r="C173" s="25" t="s">
        <v>12</v>
      </c>
      <c r="D173" s="25">
        <v>8</v>
      </c>
      <c r="E173" s="25">
        <v>8</v>
      </c>
      <c r="F173" s="25">
        <v>0</v>
      </c>
      <c r="G173" s="25">
        <v>7</v>
      </c>
      <c r="H173" s="25">
        <v>5</v>
      </c>
      <c r="I173" s="25">
        <v>0</v>
      </c>
      <c r="J173" s="25">
        <v>5</v>
      </c>
      <c r="K173" s="9">
        <v>43900</v>
      </c>
    </row>
    <row r="174" spans="1:11" x14ac:dyDescent="0.25">
      <c r="A174" s="25" t="s">
        <v>10</v>
      </c>
      <c r="B174" s="25" t="s">
        <v>11</v>
      </c>
      <c r="C174" s="25" t="s">
        <v>26</v>
      </c>
      <c r="D174" s="25">
        <v>0</v>
      </c>
      <c r="E174" s="25">
        <v>0</v>
      </c>
      <c r="F174" s="25">
        <v>0</v>
      </c>
      <c r="G174" s="25">
        <v>1</v>
      </c>
      <c r="H174" s="25">
        <v>1</v>
      </c>
      <c r="I174" s="25">
        <v>0</v>
      </c>
      <c r="J174" s="25">
        <v>1</v>
      </c>
      <c r="K174" s="9">
        <v>43900</v>
      </c>
    </row>
    <row r="175" spans="1:11" x14ac:dyDescent="0.25">
      <c r="A175" s="25" t="s">
        <v>10</v>
      </c>
      <c r="B175" s="25" t="s">
        <v>13</v>
      </c>
      <c r="C175" s="25" t="s">
        <v>12</v>
      </c>
      <c r="D175" s="25">
        <v>0</v>
      </c>
      <c r="E175" s="25">
        <v>0</v>
      </c>
      <c r="F175" s="25">
        <v>0</v>
      </c>
      <c r="G175" s="25">
        <v>3</v>
      </c>
      <c r="H175" s="25">
        <v>3</v>
      </c>
      <c r="I175" s="25">
        <v>0</v>
      </c>
      <c r="J175" s="25">
        <v>3</v>
      </c>
      <c r="K175" s="9">
        <v>43900</v>
      </c>
    </row>
    <row r="176" spans="1:11" x14ac:dyDescent="0.25">
      <c r="A176" s="25" t="s">
        <v>10</v>
      </c>
      <c r="B176" s="25" t="s">
        <v>13</v>
      </c>
      <c r="C176" s="25" t="s">
        <v>14</v>
      </c>
      <c r="D176" s="25">
        <v>8</v>
      </c>
      <c r="E176" s="25">
        <v>8</v>
      </c>
      <c r="F176" s="25">
        <v>0</v>
      </c>
      <c r="G176" s="25">
        <v>5</v>
      </c>
      <c r="H176" s="25">
        <v>4</v>
      </c>
      <c r="I176" s="25">
        <v>0</v>
      </c>
      <c r="J176" s="25">
        <v>4</v>
      </c>
      <c r="K176" s="9">
        <v>43900</v>
      </c>
    </row>
    <row r="177" spans="1:11" x14ac:dyDescent="0.25">
      <c r="A177" s="25" t="s">
        <v>10</v>
      </c>
      <c r="B177" s="25" t="s">
        <v>15</v>
      </c>
      <c r="C177" s="25" t="s">
        <v>12</v>
      </c>
      <c r="D177" s="25">
        <v>10</v>
      </c>
      <c r="E177" s="25">
        <v>9</v>
      </c>
      <c r="F177" s="25">
        <v>1</v>
      </c>
      <c r="G177" s="25">
        <v>9</v>
      </c>
      <c r="H177" s="25">
        <v>7</v>
      </c>
      <c r="I177" s="25">
        <v>0</v>
      </c>
      <c r="J177" s="25">
        <v>7</v>
      </c>
      <c r="K177" s="9">
        <v>43900</v>
      </c>
    </row>
    <row r="178" spans="1:11" x14ac:dyDescent="0.25">
      <c r="A178" s="25" t="s">
        <v>10</v>
      </c>
      <c r="B178" s="25" t="s">
        <v>15</v>
      </c>
      <c r="C178" s="25" t="s">
        <v>14</v>
      </c>
      <c r="D178" s="25">
        <v>0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9">
        <v>43900</v>
      </c>
    </row>
    <row r="179" spans="1:11" x14ac:dyDescent="0.25">
      <c r="A179" s="25" t="s">
        <v>10</v>
      </c>
      <c r="B179" s="25" t="s">
        <v>17</v>
      </c>
      <c r="C179" s="25" t="s">
        <v>16</v>
      </c>
      <c r="D179" s="25">
        <v>0</v>
      </c>
      <c r="E179" s="25">
        <v>0</v>
      </c>
      <c r="F179" s="25">
        <v>0</v>
      </c>
      <c r="G179" s="25">
        <v>2</v>
      </c>
      <c r="H179" s="25">
        <v>2</v>
      </c>
      <c r="I179" s="25">
        <v>0</v>
      </c>
      <c r="J179" s="25">
        <v>2</v>
      </c>
      <c r="K179" s="9">
        <v>43900</v>
      </c>
    </row>
    <row r="180" spans="1:11" x14ac:dyDescent="0.25">
      <c r="A180" s="25" t="s">
        <v>10</v>
      </c>
      <c r="B180" s="25" t="s">
        <v>17</v>
      </c>
      <c r="C180" s="25" t="s">
        <v>12</v>
      </c>
      <c r="D180" s="25">
        <v>12</v>
      </c>
      <c r="E180" s="25">
        <v>10</v>
      </c>
      <c r="F180" s="25">
        <v>2</v>
      </c>
      <c r="G180" s="25">
        <v>6</v>
      </c>
      <c r="H180" s="25">
        <v>3</v>
      </c>
      <c r="I180" s="25">
        <v>0</v>
      </c>
      <c r="J180" s="25">
        <v>3</v>
      </c>
      <c r="K180" s="9">
        <v>43900</v>
      </c>
    </row>
    <row r="181" spans="1:11" x14ac:dyDescent="0.25">
      <c r="A181" s="25" t="s">
        <v>10</v>
      </c>
      <c r="B181" s="25" t="s">
        <v>17</v>
      </c>
      <c r="C181" s="25" t="s">
        <v>14</v>
      </c>
      <c r="D181" s="25">
        <v>0</v>
      </c>
      <c r="E181" s="25">
        <v>0</v>
      </c>
      <c r="F181" s="25">
        <v>0</v>
      </c>
      <c r="G181" s="25">
        <v>2</v>
      </c>
      <c r="H181" s="25">
        <v>2</v>
      </c>
      <c r="I181" s="25">
        <v>0</v>
      </c>
      <c r="J181" s="25">
        <v>2</v>
      </c>
      <c r="K181" s="9">
        <v>43900</v>
      </c>
    </row>
    <row r="182" spans="1:11" x14ac:dyDescent="0.25">
      <c r="A182" s="25" t="s">
        <v>18</v>
      </c>
      <c r="B182" s="25" t="s">
        <v>19</v>
      </c>
      <c r="C182" s="25" t="s">
        <v>16</v>
      </c>
      <c r="D182" s="25">
        <v>8</v>
      </c>
      <c r="E182" s="25">
        <v>7</v>
      </c>
      <c r="F182" s="25">
        <v>1</v>
      </c>
      <c r="G182" s="25">
        <v>7</v>
      </c>
      <c r="H182" s="25">
        <v>5</v>
      </c>
      <c r="I182" s="25">
        <v>0</v>
      </c>
      <c r="J182" s="25">
        <v>5</v>
      </c>
      <c r="K182" s="9">
        <v>43900</v>
      </c>
    </row>
    <row r="183" spans="1:11" x14ac:dyDescent="0.25">
      <c r="A183" s="25" t="s">
        <v>18</v>
      </c>
      <c r="B183" s="25" t="s">
        <v>19</v>
      </c>
      <c r="C183" s="25" t="s">
        <v>12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9">
        <v>43900</v>
      </c>
    </row>
    <row r="184" spans="1:11" x14ac:dyDescent="0.25">
      <c r="A184" s="25" t="s">
        <v>18</v>
      </c>
      <c r="B184" s="25" t="s">
        <v>20</v>
      </c>
      <c r="C184" s="25" t="s">
        <v>16</v>
      </c>
      <c r="D184" s="25">
        <v>8</v>
      </c>
      <c r="E184" s="25">
        <v>8</v>
      </c>
      <c r="F184" s="25">
        <v>0</v>
      </c>
      <c r="G184" s="25">
        <v>8</v>
      </c>
      <c r="H184" s="25">
        <v>8</v>
      </c>
      <c r="I184" s="25">
        <v>0</v>
      </c>
      <c r="J184" s="25">
        <v>8</v>
      </c>
      <c r="K184" s="9">
        <v>43900</v>
      </c>
    </row>
    <row r="185" spans="1:11" x14ac:dyDescent="0.25">
      <c r="A185" s="25" t="s">
        <v>18</v>
      </c>
      <c r="B185" s="25" t="s">
        <v>21</v>
      </c>
      <c r="C185" s="25" t="s">
        <v>16</v>
      </c>
      <c r="D185" s="25">
        <v>8</v>
      </c>
      <c r="E185" s="25">
        <v>8</v>
      </c>
      <c r="F185" s="25">
        <v>0</v>
      </c>
      <c r="G185" s="25">
        <v>8</v>
      </c>
      <c r="H185" s="25">
        <v>7</v>
      </c>
      <c r="I185" s="25">
        <v>0</v>
      </c>
      <c r="J185" s="25">
        <v>7</v>
      </c>
      <c r="K185" s="9">
        <v>43900</v>
      </c>
    </row>
    <row r="186" spans="1:11" x14ac:dyDescent="0.25">
      <c r="A186" s="25" t="s">
        <v>22</v>
      </c>
      <c r="B186" s="25" t="s">
        <v>44</v>
      </c>
      <c r="C186" s="25" t="s">
        <v>16</v>
      </c>
      <c r="D186" s="25">
        <v>0</v>
      </c>
      <c r="E186" s="25"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9">
        <v>43900</v>
      </c>
    </row>
    <row r="187" spans="1:11" x14ac:dyDescent="0.25">
      <c r="A187" s="25" t="s">
        <v>22</v>
      </c>
      <c r="B187" s="25" t="s">
        <v>23</v>
      </c>
      <c r="C187" s="25" t="s">
        <v>16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9">
        <v>43900</v>
      </c>
    </row>
    <row r="188" spans="1:11" x14ac:dyDescent="0.25">
      <c r="A188" s="25" t="s">
        <v>22</v>
      </c>
      <c r="B188" s="25" t="s">
        <v>23</v>
      </c>
      <c r="C188" s="25" t="s">
        <v>24</v>
      </c>
      <c r="D188" s="25">
        <v>0</v>
      </c>
      <c r="E188" s="25">
        <v>0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9">
        <v>43900</v>
      </c>
    </row>
    <row r="189" spans="1:11" x14ac:dyDescent="0.25">
      <c r="A189" s="25" t="s">
        <v>22</v>
      </c>
      <c r="B189" s="25" t="s">
        <v>23</v>
      </c>
      <c r="C189" s="25" t="s">
        <v>12</v>
      </c>
      <c r="D189" s="25">
        <v>0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9">
        <v>43900</v>
      </c>
    </row>
    <row r="190" spans="1:11" x14ac:dyDescent="0.25">
      <c r="A190" s="25" t="s">
        <v>22</v>
      </c>
      <c r="B190" s="25" t="s">
        <v>23</v>
      </c>
      <c r="C190" s="25" t="s">
        <v>14</v>
      </c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9">
        <v>43900</v>
      </c>
    </row>
    <row r="191" spans="1:11" x14ac:dyDescent="0.25">
      <c r="A191" s="25" t="s">
        <v>22</v>
      </c>
      <c r="B191" s="25" t="s">
        <v>23</v>
      </c>
      <c r="C191" s="25" t="s">
        <v>25</v>
      </c>
      <c r="D191" s="25">
        <v>0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9">
        <v>43900</v>
      </c>
    </row>
    <row r="192" spans="1:11" x14ac:dyDescent="0.25">
      <c r="A192" s="25" t="s">
        <v>22</v>
      </c>
      <c r="B192" s="25" t="s">
        <v>23</v>
      </c>
      <c r="C192" s="25" t="s">
        <v>26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25">
        <v>0</v>
      </c>
      <c r="J192" s="25">
        <v>0</v>
      </c>
      <c r="K192" s="9">
        <v>43900</v>
      </c>
    </row>
    <row r="193" spans="1:11" x14ac:dyDescent="0.25">
      <c r="A193" s="25" t="s">
        <v>22</v>
      </c>
      <c r="B193" s="25" t="s">
        <v>23</v>
      </c>
      <c r="C193" s="25" t="s">
        <v>27</v>
      </c>
      <c r="D193" s="25">
        <v>0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9">
        <v>43900</v>
      </c>
    </row>
    <row r="194" spans="1:11" x14ac:dyDescent="0.25">
      <c r="A194" s="25" t="s">
        <v>22</v>
      </c>
      <c r="B194" s="25" t="s">
        <v>28</v>
      </c>
      <c r="C194" s="25" t="s">
        <v>16</v>
      </c>
      <c r="D194" s="25">
        <v>2</v>
      </c>
      <c r="E194" s="25">
        <v>2</v>
      </c>
      <c r="F194" s="25">
        <v>0</v>
      </c>
      <c r="G194" s="25">
        <v>2</v>
      </c>
      <c r="H194" s="25">
        <v>8</v>
      </c>
      <c r="I194" s="25">
        <v>0</v>
      </c>
      <c r="J194" s="25">
        <v>8</v>
      </c>
      <c r="K194" s="9">
        <v>43900</v>
      </c>
    </row>
    <row r="195" spans="1:11" x14ac:dyDescent="0.25">
      <c r="A195" s="25" t="s">
        <v>22</v>
      </c>
      <c r="B195" s="25" t="s">
        <v>28</v>
      </c>
      <c r="C195" s="25" t="s">
        <v>29</v>
      </c>
      <c r="D195" s="25">
        <v>1</v>
      </c>
      <c r="E195" s="25">
        <v>1</v>
      </c>
      <c r="F195" s="25">
        <v>0</v>
      </c>
      <c r="G195" s="25">
        <v>1</v>
      </c>
      <c r="H195" s="25">
        <v>0</v>
      </c>
      <c r="I195" s="25">
        <v>0</v>
      </c>
      <c r="J195" s="25">
        <v>0</v>
      </c>
      <c r="K195" s="9">
        <v>43900</v>
      </c>
    </row>
    <row r="196" spans="1:11" x14ac:dyDescent="0.25">
      <c r="A196" s="25" t="s">
        <v>22</v>
      </c>
      <c r="B196" s="25" t="s">
        <v>28</v>
      </c>
      <c r="C196" s="25" t="s">
        <v>12</v>
      </c>
      <c r="D196" s="25">
        <v>5</v>
      </c>
      <c r="E196" s="25">
        <v>5</v>
      </c>
      <c r="F196" s="25">
        <v>0</v>
      </c>
      <c r="G196" s="25">
        <v>5</v>
      </c>
      <c r="H196" s="25">
        <v>0</v>
      </c>
      <c r="I196" s="25">
        <v>0</v>
      </c>
      <c r="J196" s="25">
        <v>0</v>
      </c>
      <c r="K196" s="9">
        <v>43900</v>
      </c>
    </row>
    <row r="197" spans="1:11" x14ac:dyDescent="0.25">
      <c r="A197" s="25" t="s">
        <v>22</v>
      </c>
      <c r="B197" s="25" t="s">
        <v>30</v>
      </c>
      <c r="C197" s="25" t="s">
        <v>24</v>
      </c>
      <c r="D197" s="25">
        <v>0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9">
        <v>43900</v>
      </c>
    </row>
    <row r="198" spans="1:11" x14ac:dyDescent="0.25">
      <c r="A198" s="25" t="s">
        <v>22</v>
      </c>
      <c r="B198" s="25" t="s">
        <v>30</v>
      </c>
      <c r="C198" s="25" t="s">
        <v>25</v>
      </c>
      <c r="D198" s="25">
        <v>0</v>
      </c>
      <c r="E198" s="25">
        <v>0</v>
      </c>
      <c r="F198" s="25">
        <v>0</v>
      </c>
      <c r="G198" s="25">
        <v>0</v>
      </c>
      <c r="H198" s="25">
        <v>0</v>
      </c>
      <c r="I198" s="25">
        <v>0</v>
      </c>
      <c r="J198" s="25">
        <v>0</v>
      </c>
      <c r="K198" s="9">
        <v>43900</v>
      </c>
    </row>
    <row r="199" spans="1:11" x14ac:dyDescent="0.25">
      <c r="A199" s="25" t="s">
        <v>22</v>
      </c>
      <c r="B199" s="25" t="s">
        <v>31</v>
      </c>
      <c r="C199" s="25" t="s">
        <v>25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9">
        <v>43900</v>
      </c>
    </row>
    <row r="200" spans="1:11" x14ac:dyDescent="0.25">
      <c r="A200" s="25" t="s">
        <v>22</v>
      </c>
      <c r="B200" s="25" t="s">
        <v>45</v>
      </c>
      <c r="C200" s="25" t="s">
        <v>24</v>
      </c>
      <c r="D200" s="25">
        <v>0</v>
      </c>
      <c r="E200" s="25">
        <v>0</v>
      </c>
      <c r="F200" s="25">
        <v>0</v>
      </c>
      <c r="G200" s="25">
        <v>0</v>
      </c>
      <c r="H200" s="25">
        <v>0</v>
      </c>
      <c r="I200" s="25">
        <v>0</v>
      </c>
      <c r="J200" s="25">
        <v>0</v>
      </c>
      <c r="K200" s="9">
        <v>43900</v>
      </c>
    </row>
    <row r="201" spans="1:11" x14ac:dyDescent="0.25">
      <c r="A201" s="25" t="s">
        <v>22</v>
      </c>
      <c r="B201" s="25" t="s">
        <v>45</v>
      </c>
      <c r="C201" s="25" t="s">
        <v>12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9">
        <v>43900</v>
      </c>
    </row>
    <row r="202" spans="1:11" x14ac:dyDescent="0.25">
      <c r="A202" s="25" t="s">
        <v>22</v>
      </c>
      <c r="B202" s="25" t="s">
        <v>45</v>
      </c>
      <c r="C202" s="25" t="s">
        <v>26</v>
      </c>
      <c r="D202" s="25"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9">
        <v>43900</v>
      </c>
    </row>
    <row r="203" spans="1:11" x14ac:dyDescent="0.25">
      <c r="A203" s="25" t="s">
        <v>22</v>
      </c>
      <c r="B203" s="25" t="s">
        <v>46</v>
      </c>
      <c r="C203" s="25" t="s">
        <v>26</v>
      </c>
      <c r="D203" s="25">
        <v>0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9">
        <v>43900</v>
      </c>
    </row>
    <row r="204" spans="1:11" x14ac:dyDescent="0.25">
      <c r="A204" s="25" t="s">
        <v>22</v>
      </c>
      <c r="B204" s="25" t="s">
        <v>32</v>
      </c>
      <c r="C204" s="25" t="s">
        <v>26</v>
      </c>
      <c r="D204" s="25">
        <v>36</v>
      </c>
      <c r="E204" s="25">
        <v>30</v>
      </c>
      <c r="F204" s="25">
        <v>6</v>
      </c>
      <c r="G204" s="25">
        <v>30</v>
      </c>
      <c r="H204" s="25">
        <v>23</v>
      </c>
      <c r="I204" s="25">
        <v>0</v>
      </c>
      <c r="J204" s="25">
        <v>23</v>
      </c>
      <c r="K204" s="9">
        <v>43900</v>
      </c>
    </row>
    <row r="205" spans="1:11" x14ac:dyDescent="0.25">
      <c r="A205" s="25" t="s">
        <v>22</v>
      </c>
      <c r="B205" s="25" t="s">
        <v>33</v>
      </c>
      <c r="C205" s="25" t="s">
        <v>29</v>
      </c>
      <c r="D205" s="25">
        <v>0</v>
      </c>
      <c r="E205" s="25">
        <v>0</v>
      </c>
      <c r="F205" s="25">
        <v>0</v>
      </c>
      <c r="G205" s="25">
        <v>4</v>
      </c>
      <c r="H205" s="25">
        <v>4</v>
      </c>
      <c r="I205" s="25">
        <v>0</v>
      </c>
      <c r="J205" s="25">
        <v>4</v>
      </c>
      <c r="K205" s="9">
        <v>43900</v>
      </c>
    </row>
    <row r="206" spans="1:11" x14ac:dyDescent="0.25">
      <c r="A206" s="25" t="s">
        <v>22</v>
      </c>
      <c r="B206" s="25" t="s">
        <v>33</v>
      </c>
      <c r="C206" s="25" t="s">
        <v>26</v>
      </c>
      <c r="D206" s="25">
        <v>30</v>
      </c>
      <c r="E206" s="25">
        <v>29</v>
      </c>
      <c r="F206" s="25">
        <v>1</v>
      </c>
      <c r="G206" s="25">
        <v>25</v>
      </c>
      <c r="H206" s="25">
        <v>13</v>
      </c>
      <c r="I206" s="25">
        <v>0</v>
      </c>
      <c r="J206" s="25">
        <v>13</v>
      </c>
      <c r="K206" s="9">
        <v>43900</v>
      </c>
    </row>
    <row r="207" spans="1:11" x14ac:dyDescent="0.25">
      <c r="A207" s="25" t="s">
        <v>22</v>
      </c>
      <c r="B207" s="25" t="s">
        <v>34</v>
      </c>
      <c r="C207" s="25" t="s">
        <v>12</v>
      </c>
      <c r="D207" s="25">
        <v>33</v>
      </c>
      <c r="E207" s="25">
        <v>33</v>
      </c>
      <c r="F207" s="25">
        <v>0</v>
      </c>
      <c r="G207" s="25">
        <v>32</v>
      </c>
      <c r="H207" s="25">
        <v>29</v>
      </c>
      <c r="I207" s="25">
        <v>1</v>
      </c>
      <c r="J207" s="25">
        <v>28</v>
      </c>
      <c r="K207" s="9">
        <v>43900</v>
      </c>
    </row>
    <row r="208" spans="1:11" x14ac:dyDescent="0.25">
      <c r="A208" s="25" t="s">
        <v>22</v>
      </c>
      <c r="B208" s="25" t="s">
        <v>34</v>
      </c>
      <c r="C208" s="25" t="s">
        <v>14</v>
      </c>
      <c r="D208" s="25">
        <v>0</v>
      </c>
      <c r="E208" s="25">
        <v>0</v>
      </c>
      <c r="F208" s="25">
        <v>0</v>
      </c>
      <c r="G208" s="25">
        <v>1</v>
      </c>
      <c r="H208" s="25">
        <v>1</v>
      </c>
      <c r="I208" s="25">
        <v>0</v>
      </c>
      <c r="J208" s="25">
        <v>1</v>
      </c>
      <c r="K208" s="9">
        <v>43900</v>
      </c>
    </row>
    <row r="209" spans="1:11" x14ac:dyDescent="0.25">
      <c r="A209" s="25" t="s">
        <v>22</v>
      </c>
      <c r="B209" s="25" t="s">
        <v>35</v>
      </c>
      <c r="C209" s="25" t="s">
        <v>12</v>
      </c>
      <c r="D209" s="25">
        <v>0</v>
      </c>
      <c r="E209" s="25">
        <v>0</v>
      </c>
      <c r="F209" s="25">
        <v>0</v>
      </c>
      <c r="G209" s="25">
        <v>1</v>
      </c>
      <c r="H209" s="25">
        <v>1</v>
      </c>
      <c r="I209" s="25">
        <v>0</v>
      </c>
      <c r="J209" s="25">
        <v>1</v>
      </c>
      <c r="K209" s="9">
        <v>43900</v>
      </c>
    </row>
    <row r="210" spans="1:11" x14ac:dyDescent="0.25">
      <c r="A210" s="25" t="s">
        <v>22</v>
      </c>
      <c r="B210" s="25" t="s">
        <v>35</v>
      </c>
      <c r="C210" s="25" t="s">
        <v>14</v>
      </c>
      <c r="D210" s="25">
        <v>25</v>
      </c>
      <c r="E210" s="25">
        <v>23</v>
      </c>
      <c r="F210" s="25">
        <v>2</v>
      </c>
      <c r="G210" s="25">
        <v>22</v>
      </c>
      <c r="H210" s="25">
        <v>22</v>
      </c>
      <c r="I210" s="25">
        <v>0</v>
      </c>
      <c r="J210" s="25">
        <v>22</v>
      </c>
      <c r="K210" s="9">
        <v>43900</v>
      </c>
    </row>
    <row r="211" spans="1:11" x14ac:dyDescent="0.25">
      <c r="A211" s="26" t="s">
        <v>10</v>
      </c>
      <c r="B211" s="26" t="s">
        <v>11</v>
      </c>
      <c r="C211" s="26" t="s">
        <v>12</v>
      </c>
      <c r="D211" s="26">
        <v>8</v>
      </c>
      <c r="E211" s="26">
        <v>0</v>
      </c>
      <c r="F211" s="26">
        <v>8</v>
      </c>
      <c r="G211" s="26">
        <v>0</v>
      </c>
      <c r="H211" s="26">
        <v>0</v>
      </c>
      <c r="I211" s="26">
        <v>0</v>
      </c>
      <c r="J211" s="26">
        <v>0</v>
      </c>
      <c r="K211" s="9">
        <v>43899</v>
      </c>
    </row>
    <row r="212" spans="1:11" x14ac:dyDescent="0.25">
      <c r="A212" s="26" t="s">
        <v>10</v>
      </c>
      <c r="B212" s="26" t="s">
        <v>13</v>
      </c>
      <c r="C212" s="26" t="s">
        <v>12</v>
      </c>
      <c r="D212" s="26">
        <v>0</v>
      </c>
      <c r="E212" s="26">
        <v>0</v>
      </c>
      <c r="F212" s="26">
        <v>0</v>
      </c>
      <c r="G212" s="26">
        <v>6</v>
      </c>
      <c r="H212" s="26">
        <v>6</v>
      </c>
      <c r="I212" s="26">
        <v>0</v>
      </c>
      <c r="J212" s="26">
        <v>6</v>
      </c>
      <c r="K212" s="9">
        <v>43899</v>
      </c>
    </row>
    <row r="213" spans="1:11" x14ac:dyDescent="0.25">
      <c r="A213" s="26" t="s">
        <v>10</v>
      </c>
      <c r="B213" s="26" t="s">
        <v>13</v>
      </c>
      <c r="C213" s="26" t="s">
        <v>14</v>
      </c>
      <c r="D213" s="26">
        <v>8</v>
      </c>
      <c r="E213" s="26">
        <v>8</v>
      </c>
      <c r="F213" s="26">
        <v>0</v>
      </c>
      <c r="G213" s="26">
        <v>2</v>
      </c>
      <c r="H213" s="26">
        <v>2</v>
      </c>
      <c r="I213" s="26">
        <v>0</v>
      </c>
      <c r="J213" s="26">
        <v>2</v>
      </c>
      <c r="K213" s="9">
        <v>43899</v>
      </c>
    </row>
    <row r="214" spans="1:11" x14ac:dyDescent="0.25">
      <c r="A214" s="26" t="s">
        <v>10</v>
      </c>
      <c r="B214" s="26" t="s">
        <v>15</v>
      </c>
      <c r="C214" s="26" t="s">
        <v>12</v>
      </c>
      <c r="D214" s="26">
        <v>10</v>
      </c>
      <c r="E214" s="26">
        <v>9</v>
      </c>
      <c r="F214" s="26">
        <v>1</v>
      </c>
      <c r="G214" s="26">
        <v>7</v>
      </c>
      <c r="H214" s="26">
        <v>5</v>
      </c>
      <c r="I214" s="26">
        <v>0</v>
      </c>
      <c r="J214" s="26">
        <v>5</v>
      </c>
      <c r="K214" s="9">
        <v>43899</v>
      </c>
    </row>
    <row r="215" spans="1:11" x14ac:dyDescent="0.25">
      <c r="A215" s="26" t="s">
        <v>10</v>
      </c>
      <c r="B215" s="26" t="s">
        <v>15</v>
      </c>
      <c r="C215" s="26" t="s">
        <v>14</v>
      </c>
      <c r="D215" s="26">
        <v>0</v>
      </c>
      <c r="E215" s="26">
        <v>0</v>
      </c>
      <c r="F215" s="26">
        <v>0</v>
      </c>
      <c r="G215" s="26">
        <v>2</v>
      </c>
      <c r="H215" s="26">
        <v>2</v>
      </c>
      <c r="I215" s="26">
        <v>0</v>
      </c>
      <c r="J215" s="26">
        <v>2</v>
      </c>
      <c r="K215" s="9">
        <v>43899</v>
      </c>
    </row>
    <row r="216" spans="1:11" x14ac:dyDescent="0.25">
      <c r="A216" s="26" t="s">
        <v>10</v>
      </c>
      <c r="B216" s="26" t="s">
        <v>17</v>
      </c>
      <c r="C216" s="26" t="s">
        <v>16</v>
      </c>
      <c r="D216" s="26">
        <v>0</v>
      </c>
      <c r="E216" s="26">
        <v>0</v>
      </c>
      <c r="F216" s="26">
        <v>0</v>
      </c>
      <c r="G216" s="26">
        <v>1</v>
      </c>
      <c r="H216" s="26">
        <v>1</v>
      </c>
      <c r="I216" s="26">
        <v>0</v>
      </c>
      <c r="J216" s="26">
        <v>1</v>
      </c>
      <c r="K216" s="9">
        <v>43899</v>
      </c>
    </row>
    <row r="217" spans="1:11" x14ac:dyDescent="0.25">
      <c r="A217" s="26" t="s">
        <v>10</v>
      </c>
      <c r="B217" s="26" t="s">
        <v>17</v>
      </c>
      <c r="C217" s="26" t="s">
        <v>12</v>
      </c>
      <c r="D217" s="26">
        <v>12</v>
      </c>
      <c r="E217" s="26">
        <v>10</v>
      </c>
      <c r="F217" s="26">
        <v>2</v>
      </c>
      <c r="G217" s="26">
        <v>7</v>
      </c>
      <c r="H217" s="26">
        <v>4</v>
      </c>
      <c r="I217" s="26">
        <v>0</v>
      </c>
      <c r="J217" s="26">
        <v>4</v>
      </c>
      <c r="K217" s="9">
        <v>43899</v>
      </c>
    </row>
    <row r="218" spans="1:11" x14ac:dyDescent="0.25">
      <c r="A218" s="26" t="s">
        <v>10</v>
      </c>
      <c r="B218" s="26" t="s">
        <v>17</v>
      </c>
      <c r="C218" s="26" t="s">
        <v>14</v>
      </c>
      <c r="D218" s="26">
        <v>0</v>
      </c>
      <c r="E218" s="26">
        <v>0</v>
      </c>
      <c r="F218" s="26">
        <v>0</v>
      </c>
      <c r="G218" s="26">
        <v>2</v>
      </c>
      <c r="H218" s="26">
        <v>2</v>
      </c>
      <c r="I218" s="26">
        <v>0</v>
      </c>
      <c r="J218" s="26">
        <v>2</v>
      </c>
      <c r="K218" s="9">
        <v>43899</v>
      </c>
    </row>
    <row r="219" spans="1:11" x14ac:dyDescent="0.25">
      <c r="A219" s="26" t="s">
        <v>10</v>
      </c>
      <c r="B219" s="26" t="s">
        <v>17</v>
      </c>
      <c r="C219" s="26" t="s">
        <v>26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9">
        <v>43899</v>
      </c>
    </row>
    <row r="220" spans="1:11" x14ac:dyDescent="0.25">
      <c r="A220" s="26" t="s">
        <v>18</v>
      </c>
      <c r="B220" s="26" t="s">
        <v>19</v>
      </c>
      <c r="C220" s="26" t="s">
        <v>16</v>
      </c>
      <c r="D220" s="26">
        <v>8</v>
      </c>
      <c r="E220" s="26">
        <v>8</v>
      </c>
      <c r="F220" s="26">
        <v>0</v>
      </c>
      <c r="G220" s="26">
        <v>7</v>
      </c>
      <c r="H220" s="26">
        <v>5</v>
      </c>
      <c r="I220" s="26">
        <v>0</v>
      </c>
      <c r="J220" s="26">
        <v>5</v>
      </c>
      <c r="K220" s="9">
        <v>43899</v>
      </c>
    </row>
    <row r="221" spans="1:11" x14ac:dyDescent="0.25">
      <c r="A221" s="26" t="s">
        <v>18</v>
      </c>
      <c r="B221" s="26" t="s">
        <v>19</v>
      </c>
      <c r="C221" s="26" t="s">
        <v>12</v>
      </c>
      <c r="D221" s="26">
        <v>0</v>
      </c>
      <c r="E221" s="26">
        <v>0</v>
      </c>
      <c r="F221" s="26">
        <v>0</v>
      </c>
      <c r="G221" s="26">
        <v>1</v>
      </c>
      <c r="H221" s="26">
        <v>1</v>
      </c>
      <c r="I221" s="26">
        <v>0</v>
      </c>
      <c r="J221" s="26">
        <v>1</v>
      </c>
      <c r="K221" s="9">
        <v>43899</v>
      </c>
    </row>
    <row r="222" spans="1:11" x14ac:dyDescent="0.25">
      <c r="A222" s="26" t="s">
        <v>18</v>
      </c>
      <c r="B222" s="26" t="s">
        <v>20</v>
      </c>
      <c r="C222" s="26" t="s">
        <v>16</v>
      </c>
      <c r="D222" s="26">
        <v>8</v>
      </c>
      <c r="E222" s="26">
        <v>8</v>
      </c>
      <c r="F222" s="26">
        <v>0</v>
      </c>
      <c r="G222" s="26">
        <v>8</v>
      </c>
      <c r="H222" s="26">
        <v>7</v>
      </c>
      <c r="I222" s="26">
        <v>0</v>
      </c>
      <c r="J222" s="26">
        <v>7</v>
      </c>
      <c r="K222" s="9">
        <v>43899</v>
      </c>
    </row>
    <row r="223" spans="1:11" x14ac:dyDescent="0.25">
      <c r="A223" s="26" t="s">
        <v>18</v>
      </c>
      <c r="B223" s="26" t="s">
        <v>21</v>
      </c>
      <c r="C223" s="26" t="s">
        <v>16</v>
      </c>
      <c r="D223" s="26">
        <v>8</v>
      </c>
      <c r="E223" s="26">
        <v>8</v>
      </c>
      <c r="F223" s="26">
        <v>0</v>
      </c>
      <c r="G223" s="26">
        <v>8</v>
      </c>
      <c r="H223" s="26">
        <v>7</v>
      </c>
      <c r="I223" s="26">
        <v>0</v>
      </c>
      <c r="J223" s="26">
        <v>7</v>
      </c>
      <c r="K223" s="9">
        <v>43899</v>
      </c>
    </row>
    <row r="224" spans="1:11" x14ac:dyDescent="0.25">
      <c r="A224" s="26" t="s">
        <v>22</v>
      </c>
      <c r="B224" s="26" t="s">
        <v>44</v>
      </c>
      <c r="C224" s="26" t="s">
        <v>16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9">
        <v>43899</v>
      </c>
    </row>
    <row r="225" spans="1:11" x14ac:dyDescent="0.25">
      <c r="A225" s="26" t="s">
        <v>22</v>
      </c>
      <c r="B225" s="26" t="s">
        <v>23</v>
      </c>
      <c r="C225" s="26" t="s">
        <v>16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9">
        <v>43899</v>
      </c>
    </row>
    <row r="226" spans="1:11" x14ac:dyDescent="0.25">
      <c r="A226" s="26" t="s">
        <v>22</v>
      </c>
      <c r="B226" s="26" t="s">
        <v>23</v>
      </c>
      <c r="C226" s="26" t="s">
        <v>24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9">
        <v>43899</v>
      </c>
    </row>
    <row r="227" spans="1:11" x14ac:dyDescent="0.25">
      <c r="A227" s="26" t="s">
        <v>22</v>
      </c>
      <c r="B227" s="26" t="s">
        <v>23</v>
      </c>
      <c r="C227" s="26" t="s">
        <v>12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9">
        <v>43899</v>
      </c>
    </row>
    <row r="228" spans="1:11" x14ac:dyDescent="0.25">
      <c r="A228" s="26" t="s">
        <v>22</v>
      </c>
      <c r="B228" s="26" t="s">
        <v>23</v>
      </c>
      <c r="C228" s="26" t="s">
        <v>14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9">
        <v>43899</v>
      </c>
    </row>
    <row r="229" spans="1:11" x14ac:dyDescent="0.25">
      <c r="A229" s="26" t="s">
        <v>22</v>
      </c>
      <c r="B229" s="26" t="s">
        <v>23</v>
      </c>
      <c r="C229" s="26" t="s">
        <v>25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9">
        <v>43899</v>
      </c>
    </row>
    <row r="230" spans="1:11" x14ac:dyDescent="0.25">
      <c r="A230" s="26" t="s">
        <v>22</v>
      </c>
      <c r="B230" s="26" t="s">
        <v>23</v>
      </c>
      <c r="C230" s="26" t="s">
        <v>26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9">
        <v>43899</v>
      </c>
    </row>
    <row r="231" spans="1:11" x14ac:dyDescent="0.25">
      <c r="A231" s="26" t="s">
        <v>22</v>
      </c>
      <c r="B231" s="26" t="s">
        <v>23</v>
      </c>
      <c r="C231" s="26" t="s">
        <v>27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9">
        <v>43899</v>
      </c>
    </row>
    <row r="232" spans="1:11" x14ac:dyDescent="0.25">
      <c r="A232" s="26" t="s">
        <v>22</v>
      </c>
      <c r="B232" s="26" t="s">
        <v>28</v>
      </c>
      <c r="C232" s="26" t="s">
        <v>16</v>
      </c>
      <c r="D232" s="26">
        <v>2</v>
      </c>
      <c r="E232" s="26">
        <v>2</v>
      </c>
      <c r="F232" s="26">
        <v>0</v>
      </c>
      <c r="G232" s="26">
        <v>2</v>
      </c>
      <c r="H232" s="26">
        <v>7</v>
      </c>
      <c r="I232" s="26">
        <v>0</v>
      </c>
      <c r="J232" s="26">
        <v>7</v>
      </c>
      <c r="K232" s="9">
        <v>43899</v>
      </c>
    </row>
    <row r="233" spans="1:11" x14ac:dyDescent="0.25">
      <c r="A233" s="26" t="s">
        <v>22</v>
      </c>
      <c r="B233" s="26" t="s">
        <v>28</v>
      </c>
      <c r="C233" s="26" t="s">
        <v>29</v>
      </c>
      <c r="D233" s="26">
        <v>1</v>
      </c>
      <c r="E233" s="26">
        <v>1</v>
      </c>
      <c r="F233" s="26">
        <v>0</v>
      </c>
      <c r="G233" s="26">
        <v>1</v>
      </c>
      <c r="H233" s="26">
        <v>0</v>
      </c>
      <c r="I233" s="26">
        <v>0</v>
      </c>
      <c r="J233" s="26">
        <v>0</v>
      </c>
      <c r="K233" s="9">
        <v>43899</v>
      </c>
    </row>
    <row r="234" spans="1:11" x14ac:dyDescent="0.25">
      <c r="A234" s="26" t="s">
        <v>22</v>
      </c>
      <c r="B234" s="26" t="s">
        <v>28</v>
      </c>
      <c r="C234" s="26" t="s">
        <v>12</v>
      </c>
      <c r="D234" s="26">
        <v>5</v>
      </c>
      <c r="E234" s="26">
        <v>5</v>
      </c>
      <c r="F234" s="26">
        <v>0</v>
      </c>
      <c r="G234" s="26">
        <v>5</v>
      </c>
      <c r="H234" s="26">
        <v>0</v>
      </c>
      <c r="I234" s="26">
        <v>0</v>
      </c>
      <c r="J234" s="26">
        <v>0</v>
      </c>
      <c r="K234" s="9">
        <v>43899</v>
      </c>
    </row>
    <row r="235" spans="1:11" x14ac:dyDescent="0.25">
      <c r="A235" s="26" t="s">
        <v>22</v>
      </c>
      <c r="B235" s="26" t="s">
        <v>30</v>
      </c>
      <c r="C235" s="26" t="s">
        <v>24</v>
      </c>
      <c r="D235" s="26">
        <v>0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9">
        <v>43899</v>
      </c>
    </row>
    <row r="236" spans="1:11" x14ac:dyDescent="0.25">
      <c r="A236" s="26" t="s">
        <v>22</v>
      </c>
      <c r="B236" s="26" t="s">
        <v>30</v>
      </c>
      <c r="C236" s="26" t="s">
        <v>25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9">
        <v>43899</v>
      </c>
    </row>
    <row r="237" spans="1:11" x14ac:dyDescent="0.25">
      <c r="A237" s="26" t="s">
        <v>22</v>
      </c>
      <c r="B237" s="26" t="s">
        <v>31</v>
      </c>
      <c r="C237" s="26" t="s">
        <v>25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9">
        <v>43899</v>
      </c>
    </row>
    <row r="238" spans="1:11" x14ac:dyDescent="0.25">
      <c r="A238" s="26" t="s">
        <v>22</v>
      </c>
      <c r="B238" s="26" t="s">
        <v>45</v>
      </c>
      <c r="C238" s="26" t="s">
        <v>24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9">
        <v>43899</v>
      </c>
    </row>
    <row r="239" spans="1:11" x14ac:dyDescent="0.25">
      <c r="A239" s="26" t="s">
        <v>22</v>
      </c>
      <c r="B239" s="26" t="s">
        <v>45</v>
      </c>
      <c r="C239" s="26" t="s">
        <v>14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9">
        <v>43899</v>
      </c>
    </row>
    <row r="240" spans="1:11" x14ac:dyDescent="0.25">
      <c r="A240" s="26" t="s">
        <v>22</v>
      </c>
      <c r="B240" s="26" t="s">
        <v>45</v>
      </c>
      <c r="C240" s="26" t="s">
        <v>26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9">
        <v>43899</v>
      </c>
    </row>
    <row r="241" spans="1:11" x14ac:dyDescent="0.25">
      <c r="A241" s="26" t="s">
        <v>22</v>
      </c>
      <c r="B241" s="26" t="s">
        <v>46</v>
      </c>
      <c r="C241" s="26" t="s">
        <v>26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9">
        <v>43899</v>
      </c>
    </row>
    <row r="242" spans="1:11" x14ac:dyDescent="0.25">
      <c r="A242" s="26" t="s">
        <v>22</v>
      </c>
      <c r="B242" s="26" t="s">
        <v>32</v>
      </c>
      <c r="C242" s="26" t="s">
        <v>26</v>
      </c>
      <c r="D242" s="26">
        <v>36</v>
      </c>
      <c r="E242" s="26">
        <v>23</v>
      </c>
      <c r="F242" s="26">
        <v>13</v>
      </c>
      <c r="G242" s="26">
        <v>23</v>
      </c>
      <c r="H242" s="26">
        <v>14</v>
      </c>
      <c r="I242" s="26">
        <v>0</v>
      </c>
      <c r="J242" s="26">
        <v>14</v>
      </c>
      <c r="K242" s="9">
        <v>43899</v>
      </c>
    </row>
    <row r="243" spans="1:11" x14ac:dyDescent="0.25">
      <c r="A243" s="26" t="s">
        <v>22</v>
      </c>
      <c r="B243" s="26" t="s">
        <v>33</v>
      </c>
      <c r="C243" s="26" t="s">
        <v>29</v>
      </c>
      <c r="D243" s="26">
        <v>0</v>
      </c>
      <c r="E243" s="26">
        <v>0</v>
      </c>
      <c r="F243" s="26">
        <v>0</v>
      </c>
      <c r="G243" s="26">
        <v>3</v>
      </c>
      <c r="H243" s="26">
        <v>3</v>
      </c>
      <c r="I243" s="26">
        <v>0</v>
      </c>
      <c r="J243" s="26">
        <v>3</v>
      </c>
      <c r="K243" s="9">
        <v>43899</v>
      </c>
    </row>
    <row r="244" spans="1:11" x14ac:dyDescent="0.25">
      <c r="A244" s="26" t="s">
        <v>22</v>
      </c>
      <c r="B244" s="26" t="s">
        <v>33</v>
      </c>
      <c r="C244" s="26" t="s">
        <v>24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9">
        <v>43899</v>
      </c>
    </row>
    <row r="245" spans="1:11" x14ac:dyDescent="0.25">
      <c r="A245" s="26" t="s">
        <v>22</v>
      </c>
      <c r="B245" s="26" t="s">
        <v>33</v>
      </c>
      <c r="C245" s="26" t="s">
        <v>26</v>
      </c>
      <c r="D245" s="26">
        <v>30</v>
      </c>
      <c r="E245" s="26">
        <v>29</v>
      </c>
      <c r="F245" s="26">
        <v>1</v>
      </c>
      <c r="G245" s="26">
        <v>26</v>
      </c>
      <c r="H245" s="26">
        <v>17</v>
      </c>
      <c r="I245" s="26">
        <v>0</v>
      </c>
      <c r="J245" s="26">
        <v>17</v>
      </c>
      <c r="K245" s="9">
        <v>43899</v>
      </c>
    </row>
    <row r="246" spans="1:11" x14ac:dyDescent="0.25">
      <c r="A246" s="26" t="s">
        <v>22</v>
      </c>
      <c r="B246" s="26" t="s">
        <v>34</v>
      </c>
      <c r="C246" s="26" t="s">
        <v>12</v>
      </c>
      <c r="D246" s="26">
        <v>33</v>
      </c>
      <c r="E246" s="26">
        <v>33</v>
      </c>
      <c r="F246" s="26">
        <v>0</v>
      </c>
      <c r="G246" s="26">
        <v>33</v>
      </c>
      <c r="H246" s="26">
        <v>31</v>
      </c>
      <c r="I246" s="26">
        <v>0</v>
      </c>
      <c r="J246" s="26">
        <v>31</v>
      </c>
      <c r="K246" s="9">
        <v>43899</v>
      </c>
    </row>
    <row r="247" spans="1:11" x14ac:dyDescent="0.25">
      <c r="A247" s="26" t="s">
        <v>22</v>
      </c>
      <c r="B247" s="26" t="s">
        <v>35</v>
      </c>
      <c r="C247" s="26" t="s">
        <v>12</v>
      </c>
      <c r="D247" s="26">
        <v>0</v>
      </c>
      <c r="E247" s="26">
        <v>0</v>
      </c>
      <c r="F247" s="26">
        <v>0</v>
      </c>
      <c r="G247" s="26">
        <v>1</v>
      </c>
      <c r="H247" s="26">
        <v>1</v>
      </c>
      <c r="I247" s="26">
        <v>0</v>
      </c>
      <c r="J247" s="26">
        <v>1</v>
      </c>
      <c r="K247" s="9">
        <v>43899</v>
      </c>
    </row>
    <row r="248" spans="1:11" x14ac:dyDescent="0.25">
      <c r="A248" s="26" t="s">
        <v>22</v>
      </c>
      <c r="B248" s="26" t="s">
        <v>35</v>
      </c>
      <c r="C248" s="26" t="s">
        <v>14</v>
      </c>
      <c r="D248" s="26">
        <v>25</v>
      </c>
      <c r="E248" s="26">
        <v>23</v>
      </c>
      <c r="F248" s="26">
        <v>2</v>
      </c>
      <c r="G248" s="26">
        <v>22</v>
      </c>
      <c r="H248" s="26">
        <v>19</v>
      </c>
      <c r="I248" s="26">
        <v>0</v>
      </c>
      <c r="J248" s="26">
        <v>19</v>
      </c>
      <c r="K248" s="9">
        <v>43899</v>
      </c>
    </row>
    <row r="249" spans="1:11" x14ac:dyDescent="0.25">
      <c r="A249" s="26" t="s">
        <v>10</v>
      </c>
      <c r="B249" s="26" t="s">
        <v>11</v>
      </c>
      <c r="C249" s="26" t="s">
        <v>12</v>
      </c>
      <c r="D249" s="26">
        <v>8</v>
      </c>
      <c r="E249" s="26">
        <v>0</v>
      </c>
      <c r="F249" s="26">
        <v>8</v>
      </c>
      <c r="G249" s="26">
        <v>0</v>
      </c>
      <c r="H249" s="26">
        <v>0</v>
      </c>
      <c r="I249" s="26">
        <v>0</v>
      </c>
      <c r="J249" s="26">
        <v>0</v>
      </c>
      <c r="K249" s="9">
        <v>43906</v>
      </c>
    </row>
    <row r="250" spans="1:11" x14ac:dyDescent="0.25">
      <c r="A250" s="26" t="s">
        <v>10</v>
      </c>
      <c r="B250" s="26" t="s">
        <v>13</v>
      </c>
      <c r="C250" s="26" t="s">
        <v>12</v>
      </c>
      <c r="D250" s="26">
        <v>0</v>
      </c>
      <c r="E250" s="26">
        <v>0</v>
      </c>
      <c r="F250" s="26">
        <v>0</v>
      </c>
      <c r="G250" s="26">
        <v>2</v>
      </c>
      <c r="H250" s="26">
        <v>2</v>
      </c>
      <c r="I250" s="26">
        <v>0</v>
      </c>
      <c r="J250" s="26">
        <v>2</v>
      </c>
      <c r="K250" s="9">
        <v>43906</v>
      </c>
    </row>
    <row r="251" spans="1:11" x14ac:dyDescent="0.25">
      <c r="A251" s="26" t="s">
        <v>10</v>
      </c>
      <c r="B251" s="26" t="s">
        <v>13</v>
      </c>
      <c r="C251" s="26" t="s">
        <v>14</v>
      </c>
      <c r="D251" s="26">
        <v>8</v>
      </c>
      <c r="E251" s="26">
        <v>8</v>
      </c>
      <c r="F251" s="26">
        <v>0</v>
      </c>
      <c r="G251" s="26">
        <v>6</v>
      </c>
      <c r="H251" s="26">
        <v>3</v>
      </c>
      <c r="I251" s="26">
        <v>0</v>
      </c>
      <c r="J251" s="26">
        <v>3</v>
      </c>
      <c r="K251" s="9">
        <v>43906</v>
      </c>
    </row>
    <row r="252" spans="1:11" x14ac:dyDescent="0.25">
      <c r="A252" s="26" t="s">
        <v>10</v>
      </c>
      <c r="B252" s="26" t="s">
        <v>15</v>
      </c>
      <c r="C252" s="26" t="s">
        <v>12</v>
      </c>
      <c r="D252" s="26">
        <v>10</v>
      </c>
      <c r="E252" s="26">
        <v>9</v>
      </c>
      <c r="F252" s="26">
        <v>1</v>
      </c>
      <c r="G252" s="26">
        <v>9</v>
      </c>
      <c r="H252" s="26">
        <v>5</v>
      </c>
      <c r="I252" s="26">
        <v>0</v>
      </c>
      <c r="J252" s="26">
        <v>5</v>
      </c>
      <c r="K252" s="9">
        <v>43906</v>
      </c>
    </row>
    <row r="253" spans="1:11" x14ac:dyDescent="0.25">
      <c r="A253" s="26" t="s">
        <v>10</v>
      </c>
      <c r="B253" s="26" t="s">
        <v>17</v>
      </c>
      <c r="C253" s="26" t="s">
        <v>16</v>
      </c>
      <c r="D253" s="26">
        <v>0</v>
      </c>
      <c r="E253" s="26">
        <v>0</v>
      </c>
      <c r="F253" s="26">
        <v>0</v>
      </c>
      <c r="G253" s="26">
        <v>2</v>
      </c>
      <c r="H253" s="26">
        <v>2</v>
      </c>
      <c r="I253" s="26">
        <v>0</v>
      </c>
      <c r="J253" s="26">
        <v>2</v>
      </c>
      <c r="K253" s="9">
        <v>43906</v>
      </c>
    </row>
    <row r="254" spans="1:11" x14ac:dyDescent="0.25">
      <c r="A254" s="26" t="s">
        <v>10</v>
      </c>
      <c r="B254" s="26" t="s">
        <v>17</v>
      </c>
      <c r="C254" s="26" t="s">
        <v>12</v>
      </c>
      <c r="D254" s="26">
        <v>12</v>
      </c>
      <c r="E254" s="26">
        <v>12</v>
      </c>
      <c r="F254" s="26">
        <v>0</v>
      </c>
      <c r="G254" s="26">
        <v>8</v>
      </c>
      <c r="H254" s="26">
        <v>4</v>
      </c>
      <c r="I254" s="26">
        <v>0</v>
      </c>
      <c r="J254" s="26">
        <v>4</v>
      </c>
      <c r="K254" s="9">
        <v>43906</v>
      </c>
    </row>
    <row r="255" spans="1:11" x14ac:dyDescent="0.25">
      <c r="A255" s="26" t="s">
        <v>10</v>
      </c>
      <c r="B255" s="26" t="s">
        <v>17</v>
      </c>
      <c r="C255" s="26" t="s">
        <v>14</v>
      </c>
      <c r="D255" s="26">
        <v>0</v>
      </c>
      <c r="E255" s="26">
        <v>0</v>
      </c>
      <c r="F255" s="26">
        <v>0</v>
      </c>
      <c r="G255" s="26">
        <v>2</v>
      </c>
      <c r="H255" s="26">
        <v>2</v>
      </c>
      <c r="I255" s="26">
        <v>0</v>
      </c>
      <c r="J255" s="26">
        <v>2</v>
      </c>
      <c r="K255" s="9">
        <v>43906</v>
      </c>
    </row>
    <row r="256" spans="1:11" x14ac:dyDescent="0.25">
      <c r="A256" s="26" t="s">
        <v>18</v>
      </c>
      <c r="B256" s="26" t="s">
        <v>19</v>
      </c>
      <c r="C256" s="26" t="s">
        <v>16</v>
      </c>
      <c r="D256" s="26">
        <v>8</v>
      </c>
      <c r="E256" s="26">
        <v>8</v>
      </c>
      <c r="F256" s="26">
        <v>0</v>
      </c>
      <c r="G256" s="26">
        <v>8</v>
      </c>
      <c r="H256" s="26">
        <v>7</v>
      </c>
      <c r="I256" s="26">
        <v>0</v>
      </c>
      <c r="J256" s="26">
        <v>7</v>
      </c>
      <c r="K256" s="9">
        <v>43906</v>
      </c>
    </row>
    <row r="257" spans="1:11" x14ac:dyDescent="0.25">
      <c r="A257" s="26" t="s">
        <v>18</v>
      </c>
      <c r="B257" s="26" t="s">
        <v>20</v>
      </c>
      <c r="C257" s="26" t="s">
        <v>16</v>
      </c>
      <c r="D257" s="26">
        <v>8</v>
      </c>
      <c r="E257" s="26">
        <v>8</v>
      </c>
      <c r="F257" s="26">
        <v>0</v>
      </c>
      <c r="G257" s="26">
        <v>8</v>
      </c>
      <c r="H257" s="26">
        <v>8</v>
      </c>
      <c r="I257" s="26">
        <v>0</v>
      </c>
      <c r="J257" s="26">
        <v>8</v>
      </c>
      <c r="K257" s="9">
        <v>43906</v>
      </c>
    </row>
    <row r="258" spans="1:11" x14ac:dyDescent="0.25">
      <c r="A258" s="26" t="s">
        <v>18</v>
      </c>
      <c r="B258" s="26" t="s">
        <v>21</v>
      </c>
      <c r="C258" s="26" t="s">
        <v>16</v>
      </c>
      <c r="D258" s="26">
        <v>8</v>
      </c>
      <c r="E258" s="26">
        <v>8</v>
      </c>
      <c r="F258" s="26">
        <v>0</v>
      </c>
      <c r="G258" s="26">
        <v>8</v>
      </c>
      <c r="H258" s="26">
        <v>7</v>
      </c>
      <c r="I258" s="26">
        <v>0</v>
      </c>
      <c r="J258" s="26">
        <v>7</v>
      </c>
      <c r="K258" s="9">
        <v>43906</v>
      </c>
    </row>
    <row r="259" spans="1:11" x14ac:dyDescent="0.25">
      <c r="A259" s="26" t="s">
        <v>22</v>
      </c>
      <c r="B259" s="26" t="s">
        <v>44</v>
      </c>
      <c r="C259" s="26" t="s">
        <v>16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9">
        <v>43906</v>
      </c>
    </row>
    <row r="260" spans="1:11" x14ac:dyDescent="0.25">
      <c r="A260" s="26" t="s">
        <v>22</v>
      </c>
      <c r="B260" s="26" t="s">
        <v>23</v>
      </c>
      <c r="C260" s="26" t="s">
        <v>16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9">
        <v>43906</v>
      </c>
    </row>
    <row r="261" spans="1:11" x14ac:dyDescent="0.25">
      <c r="A261" s="26" t="s">
        <v>22</v>
      </c>
      <c r="B261" s="26" t="s">
        <v>23</v>
      </c>
      <c r="C261" s="26" t="s">
        <v>24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9">
        <v>43906</v>
      </c>
    </row>
    <row r="262" spans="1:11" x14ac:dyDescent="0.25">
      <c r="A262" s="26" t="s">
        <v>22</v>
      </c>
      <c r="B262" s="26" t="s">
        <v>23</v>
      </c>
      <c r="C262" s="26" t="s">
        <v>12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9">
        <v>43906</v>
      </c>
    </row>
    <row r="263" spans="1:11" x14ac:dyDescent="0.25">
      <c r="A263" s="26" t="s">
        <v>22</v>
      </c>
      <c r="B263" s="26" t="s">
        <v>23</v>
      </c>
      <c r="C263" s="26" t="s">
        <v>14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9">
        <v>43906</v>
      </c>
    </row>
    <row r="264" spans="1:11" x14ac:dyDescent="0.25">
      <c r="A264" s="26" t="s">
        <v>22</v>
      </c>
      <c r="B264" s="26" t="s">
        <v>23</v>
      </c>
      <c r="C264" s="26" t="s">
        <v>25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9">
        <v>43906</v>
      </c>
    </row>
    <row r="265" spans="1:11" x14ac:dyDescent="0.25">
      <c r="A265" s="26" t="s">
        <v>22</v>
      </c>
      <c r="B265" s="26" t="s">
        <v>23</v>
      </c>
      <c r="C265" s="26" t="s">
        <v>26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9">
        <v>43906</v>
      </c>
    </row>
    <row r="266" spans="1:11" x14ac:dyDescent="0.25">
      <c r="A266" s="26" t="s">
        <v>22</v>
      </c>
      <c r="B266" s="26" t="s">
        <v>23</v>
      </c>
      <c r="C266" s="26" t="s">
        <v>27</v>
      </c>
      <c r="D266" s="26">
        <v>0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9">
        <v>43906</v>
      </c>
    </row>
    <row r="267" spans="1:11" x14ac:dyDescent="0.25">
      <c r="A267" s="26" t="s">
        <v>22</v>
      </c>
      <c r="B267" s="26" t="s">
        <v>28</v>
      </c>
      <c r="C267" s="26" t="s">
        <v>16</v>
      </c>
      <c r="D267" s="26">
        <v>2</v>
      </c>
      <c r="E267" s="26">
        <v>2</v>
      </c>
      <c r="F267" s="26">
        <v>0</v>
      </c>
      <c r="G267" s="26">
        <v>6</v>
      </c>
      <c r="H267" s="26">
        <v>6</v>
      </c>
      <c r="I267" s="26">
        <v>0</v>
      </c>
      <c r="J267" s="26">
        <v>6</v>
      </c>
      <c r="K267" s="9">
        <v>43906</v>
      </c>
    </row>
    <row r="268" spans="1:11" x14ac:dyDescent="0.25">
      <c r="A268" s="26" t="s">
        <v>22</v>
      </c>
      <c r="B268" s="26" t="s">
        <v>28</v>
      </c>
      <c r="C268" s="26" t="s">
        <v>29</v>
      </c>
      <c r="D268" s="26">
        <v>1</v>
      </c>
      <c r="E268" s="26">
        <v>1</v>
      </c>
      <c r="F268" s="26">
        <v>0</v>
      </c>
      <c r="G268" s="26">
        <v>0</v>
      </c>
      <c r="H268" s="26">
        <v>0</v>
      </c>
      <c r="I268" s="26">
        <v>0</v>
      </c>
      <c r="J268" s="26">
        <v>0</v>
      </c>
      <c r="K268" s="9">
        <v>43906</v>
      </c>
    </row>
    <row r="269" spans="1:11" x14ac:dyDescent="0.25">
      <c r="A269" s="26" t="s">
        <v>22</v>
      </c>
      <c r="B269" s="26" t="s">
        <v>28</v>
      </c>
      <c r="C269" s="26" t="s">
        <v>12</v>
      </c>
      <c r="D269" s="26">
        <v>5</v>
      </c>
      <c r="E269" s="26">
        <v>5</v>
      </c>
      <c r="F269" s="26">
        <v>0</v>
      </c>
      <c r="G269" s="26">
        <v>1</v>
      </c>
      <c r="H269" s="26">
        <v>1</v>
      </c>
      <c r="I269" s="26">
        <v>0</v>
      </c>
      <c r="J269" s="26">
        <v>1</v>
      </c>
      <c r="K269" s="9">
        <v>43906</v>
      </c>
    </row>
    <row r="270" spans="1:11" x14ac:dyDescent="0.25">
      <c r="A270" s="26" t="s">
        <v>22</v>
      </c>
      <c r="B270" s="26" t="s">
        <v>28</v>
      </c>
      <c r="C270" s="26" t="s">
        <v>26</v>
      </c>
      <c r="D270" s="26">
        <v>0</v>
      </c>
      <c r="E270" s="26">
        <v>0</v>
      </c>
      <c r="F270" s="26">
        <v>0</v>
      </c>
      <c r="G270" s="26">
        <v>1</v>
      </c>
      <c r="H270" s="26">
        <v>1</v>
      </c>
      <c r="I270" s="26">
        <v>0</v>
      </c>
      <c r="J270" s="26">
        <v>1</v>
      </c>
      <c r="K270" s="9">
        <v>43906</v>
      </c>
    </row>
    <row r="271" spans="1:11" x14ac:dyDescent="0.25">
      <c r="A271" s="26" t="s">
        <v>22</v>
      </c>
      <c r="B271" s="26" t="s">
        <v>30</v>
      </c>
      <c r="C271" s="26" t="s">
        <v>24</v>
      </c>
      <c r="D271" s="26">
        <v>0</v>
      </c>
      <c r="E271" s="26">
        <v>0</v>
      </c>
      <c r="F271" s="26">
        <v>0</v>
      </c>
      <c r="G271" s="26">
        <v>0</v>
      </c>
      <c r="H271" s="26">
        <v>0</v>
      </c>
      <c r="I271" s="26">
        <v>0</v>
      </c>
      <c r="J271" s="26">
        <v>0</v>
      </c>
      <c r="K271" s="9">
        <v>43906</v>
      </c>
    </row>
    <row r="272" spans="1:11" x14ac:dyDescent="0.25">
      <c r="A272" s="26" t="s">
        <v>22</v>
      </c>
      <c r="B272" s="26" t="s">
        <v>30</v>
      </c>
      <c r="C272" s="26" t="s">
        <v>25</v>
      </c>
      <c r="D272" s="26">
        <v>0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9">
        <v>43906</v>
      </c>
    </row>
    <row r="273" spans="1:11" x14ac:dyDescent="0.25">
      <c r="A273" s="26" t="s">
        <v>22</v>
      </c>
      <c r="B273" s="26" t="s">
        <v>31</v>
      </c>
      <c r="C273" s="26" t="s">
        <v>25</v>
      </c>
      <c r="D273" s="26">
        <v>0</v>
      </c>
      <c r="E273" s="26">
        <v>0</v>
      </c>
      <c r="F273" s="26">
        <v>0</v>
      </c>
      <c r="G273" s="26">
        <v>0</v>
      </c>
      <c r="H273" s="26">
        <v>0</v>
      </c>
      <c r="I273" s="26">
        <v>0</v>
      </c>
      <c r="J273" s="26">
        <v>0</v>
      </c>
      <c r="K273" s="9">
        <v>43906</v>
      </c>
    </row>
    <row r="274" spans="1:11" x14ac:dyDescent="0.25">
      <c r="A274" s="26" t="s">
        <v>22</v>
      </c>
      <c r="B274" s="26" t="s">
        <v>45</v>
      </c>
      <c r="C274" s="26" t="s">
        <v>24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9">
        <v>43906</v>
      </c>
    </row>
    <row r="275" spans="1:11" x14ac:dyDescent="0.25">
      <c r="A275" s="26" t="s">
        <v>22</v>
      </c>
      <c r="B275" s="26" t="s">
        <v>45</v>
      </c>
      <c r="C275" s="26" t="s">
        <v>12</v>
      </c>
      <c r="D275" s="26">
        <v>0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9">
        <v>43906</v>
      </c>
    </row>
    <row r="276" spans="1:11" x14ac:dyDescent="0.25">
      <c r="A276" s="26" t="s">
        <v>22</v>
      </c>
      <c r="B276" s="26" t="s">
        <v>45</v>
      </c>
      <c r="C276" s="26" t="s">
        <v>14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9">
        <v>43906</v>
      </c>
    </row>
    <row r="277" spans="1:11" x14ac:dyDescent="0.25">
      <c r="A277" s="26" t="s">
        <v>22</v>
      </c>
      <c r="B277" s="26" t="s">
        <v>45</v>
      </c>
      <c r="C277" s="26" t="s">
        <v>26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9">
        <v>43906</v>
      </c>
    </row>
    <row r="278" spans="1:11" x14ac:dyDescent="0.25">
      <c r="A278" s="26" t="s">
        <v>22</v>
      </c>
      <c r="B278" s="26" t="s">
        <v>46</v>
      </c>
      <c r="C278" s="26" t="s">
        <v>26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9">
        <v>43906</v>
      </c>
    </row>
    <row r="279" spans="1:11" x14ac:dyDescent="0.25">
      <c r="A279" s="26" t="s">
        <v>22</v>
      </c>
      <c r="B279" s="26" t="s">
        <v>32</v>
      </c>
      <c r="C279" s="26" t="s">
        <v>26</v>
      </c>
      <c r="D279" s="26">
        <v>36</v>
      </c>
      <c r="E279" s="26">
        <v>22</v>
      </c>
      <c r="F279" s="26">
        <v>14</v>
      </c>
      <c r="G279" s="26">
        <v>22</v>
      </c>
      <c r="H279" s="26">
        <v>16</v>
      </c>
      <c r="I279" s="26">
        <v>0</v>
      </c>
      <c r="J279" s="26">
        <v>16</v>
      </c>
      <c r="K279" s="9">
        <v>43906</v>
      </c>
    </row>
    <row r="280" spans="1:11" x14ac:dyDescent="0.25">
      <c r="A280" s="26" t="s">
        <v>22</v>
      </c>
      <c r="B280" s="26" t="s">
        <v>33</v>
      </c>
      <c r="C280" s="26" t="s">
        <v>29</v>
      </c>
      <c r="D280" s="26">
        <v>0</v>
      </c>
      <c r="E280" s="26">
        <v>0</v>
      </c>
      <c r="F280" s="26">
        <v>0</v>
      </c>
      <c r="G280" s="26">
        <v>4</v>
      </c>
      <c r="H280" s="26">
        <v>4</v>
      </c>
      <c r="I280" s="26">
        <v>0</v>
      </c>
      <c r="J280" s="26">
        <v>4</v>
      </c>
      <c r="K280" s="9">
        <v>43906</v>
      </c>
    </row>
    <row r="281" spans="1:11" x14ac:dyDescent="0.25">
      <c r="A281" s="26" t="s">
        <v>22</v>
      </c>
      <c r="B281" s="26" t="s">
        <v>33</v>
      </c>
      <c r="C281" s="26" t="s">
        <v>24</v>
      </c>
      <c r="D281" s="26">
        <v>0</v>
      </c>
      <c r="E281" s="26">
        <v>0</v>
      </c>
      <c r="F281" s="26">
        <v>0</v>
      </c>
      <c r="G281" s="26">
        <v>1</v>
      </c>
      <c r="H281" s="26">
        <v>1</v>
      </c>
      <c r="I281" s="26">
        <v>0</v>
      </c>
      <c r="J281" s="26">
        <v>1</v>
      </c>
      <c r="K281" s="9">
        <v>43906</v>
      </c>
    </row>
    <row r="282" spans="1:11" x14ac:dyDescent="0.25">
      <c r="A282" s="26" t="s">
        <v>22</v>
      </c>
      <c r="B282" s="26" t="s">
        <v>33</v>
      </c>
      <c r="C282" s="26" t="s">
        <v>26</v>
      </c>
      <c r="D282" s="26">
        <v>30</v>
      </c>
      <c r="E282" s="26">
        <v>29</v>
      </c>
      <c r="F282" s="26">
        <v>1</v>
      </c>
      <c r="G282" s="26">
        <v>24</v>
      </c>
      <c r="H282" s="26">
        <v>18</v>
      </c>
      <c r="I282" s="26">
        <v>0</v>
      </c>
      <c r="J282" s="26">
        <v>18</v>
      </c>
      <c r="K282" s="9">
        <v>43906</v>
      </c>
    </row>
    <row r="283" spans="1:11" x14ac:dyDescent="0.25">
      <c r="A283" s="26" t="s">
        <v>22</v>
      </c>
      <c r="B283" s="26" t="s">
        <v>34</v>
      </c>
      <c r="C283" s="26" t="s">
        <v>16</v>
      </c>
      <c r="D283" s="26">
        <v>0</v>
      </c>
      <c r="E283" s="26">
        <v>0</v>
      </c>
      <c r="F283" s="26">
        <v>0</v>
      </c>
      <c r="G283" s="26">
        <v>1</v>
      </c>
      <c r="H283" s="26">
        <v>1</v>
      </c>
      <c r="I283" s="26">
        <v>0</v>
      </c>
      <c r="J283" s="26">
        <v>1</v>
      </c>
      <c r="K283" s="9">
        <v>43906</v>
      </c>
    </row>
    <row r="284" spans="1:11" x14ac:dyDescent="0.25">
      <c r="A284" s="26" t="s">
        <v>22</v>
      </c>
      <c r="B284" s="26" t="s">
        <v>34</v>
      </c>
      <c r="C284" s="26" t="s">
        <v>12</v>
      </c>
      <c r="D284" s="26">
        <v>33</v>
      </c>
      <c r="E284" s="26">
        <v>33</v>
      </c>
      <c r="F284" s="26">
        <v>0</v>
      </c>
      <c r="G284" s="26">
        <v>32</v>
      </c>
      <c r="H284" s="26">
        <v>28</v>
      </c>
      <c r="I284" s="26">
        <v>0</v>
      </c>
      <c r="J284" s="26">
        <v>28</v>
      </c>
      <c r="K284" s="9">
        <v>43906</v>
      </c>
    </row>
    <row r="285" spans="1:11" x14ac:dyDescent="0.25">
      <c r="A285" s="26" t="s">
        <v>22</v>
      </c>
      <c r="B285" s="26" t="s">
        <v>35</v>
      </c>
      <c r="C285" s="26" t="s">
        <v>16</v>
      </c>
      <c r="D285" s="26">
        <v>0</v>
      </c>
      <c r="E285" s="26">
        <v>0</v>
      </c>
      <c r="F285" s="26">
        <v>0</v>
      </c>
      <c r="G285" s="26">
        <v>1</v>
      </c>
      <c r="H285" s="26">
        <v>1</v>
      </c>
      <c r="I285" s="26">
        <v>0</v>
      </c>
      <c r="J285" s="26">
        <v>1</v>
      </c>
      <c r="K285" s="9">
        <v>43906</v>
      </c>
    </row>
    <row r="286" spans="1:11" x14ac:dyDescent="0.25">
      <c r="A286" s="26" t="s">
        <v>22</v>
      </c>
      <c r="B286" s="26" t="s">
        <v>35</v>
      </c>
      <c r="C286" s="26" t="s">
        <v>14</v>
      </c>
      <c r="D286" s="26">
        <v>25</v>
      </c>
      <c r="E286" s="26">
        <v>23</v>
      </c>
      <c r="F286" s="26">
        <v>2</v>
      </c>
      <c r="G286" s="26">
        <v>22</v>
      </c>
      <c r="H286" s="26">
        <v>17</v>
      </c>
      <c r="I286" s="26">
        <v>0</v>
      </c>
      <c r="J286" s="26">
        <v>17</v>
      </c>
      <c r="K286" s="9">
        <v>43906</v>
      </c>
    </row>
    <row r="287" spans="1:11" x14ac:dyDescent="0.25">
      <c r="A287" s="26" t="s">
        <v>10</v>
      </c>
      <c r="B287" s="26" t="s">
        <v>11</v>
      </c>
      <c r="C287" s="26" t="s">
        <v>12</v>
      </c>
      <c r="D287" s="26">
        <v>8</v>
      </c>
      <c r="E287" s="26">
        <v>0</v>
      </c>
      <c r="F287" s="26">
        <v>8</v>
      </c>
      <c r="G287" s="26">
        <v>0</v>
      </c>
      <c r="H287" s="26">
        <v>0</v>
      </c>
      <c r="I287" s="26">
        <v>0</v>
      </c>
      <c r="J287" s="26">
        <v>0</v>
      </c>
      <c r="K287" s="9">
        <v>43907</v>
      </c>
    </row>
    <row r="288" spans="1:11" x14ac:dyDescent="0.25">
      <c r="A288" s="26" t="s">
        <v>10</v>
      </c>
      <c r="B288" s="26" t="s">
        <v>13</v>
      </c>
      <c r="C288" s="26" t="s">
        <v>12</v>
      </c>
      <c r="D288" s="26">
        <v>0</v>
      </c>
      <c r="E288" s="26">
        <v>0</v>
      </c>
      <c r="F288" s="26">
        <v>0</v>
      </c>
      <c r="G288" s="26">
        <v>2</v>
      </c>
      <c r="H288" s="26">
        <v>2</v>
      </c>
      <c r="I288" s="26">
        <v>0</v>
      </c>
      <c r="J288" s="26">
        <v>2</v>
      </c>
      <c r="K288" s="9">
        <v>43907</v>
      </c>
    </row>
    <row r="289" spans="1:11" x14ac:dyDescent="0.25">
      <c r="A289" s="26" t="s">
        <v>10</v>
      </c>
      <c r="B289" s="26" t="s">
        <v>13</v>
      </c>
      <c r="C289" s="26" t="s">
        <v>14</v>
      </c>
      <c r="D289" s="26">
        <v>8</v>
      </c>
      <c r="E289" s="26">
        <v>8</v>
      </c>
      <c r="F289" s="26">
        <v>0</v>
      </c>
      <c r="G289" s="26">
        <v>6</v>
      </c>
      <c r="H289" s="26">
        <v>5</v>
      </c>
      <c r="I289" s="26">
        <v>0</v>
      </c>
      <c r="J289" s="26">
        <v>5</v>
      </c>
      <c r="K289" s="9">
        <v>43907</v>
      </c>
    </row>
    <row r="290" spans="1:11" x14ac:dyDescent="0.25">
      <c r="A290" s="26" t="s">
        <v>10</v>
      </c>
      <c r="B290" s="26" t="s">
        <v>15</v>
      </c>
      <c r="C290" s="26" t="s">
        <v>16</v>
      </c>
      <c r="D290" s="26">
        <v>0</v>
      </c>
      <c r="E290" s="26">
        <v>0</v>
      </c>
      <c r="F290" s="26">
        <v>0</v>
      </c>
      <c r="G290" s="26">
        <v>1</v>
      </c>
      <c r="H290" s="26">
        <v>1</v>
      </c>
      <c r="I290" s="26">
        <v>0</v>
      </c>
      <c r="J290" s="26">
        <v>1</v>
      </c>
      <c r="K290" s="9">
        <v>43907</v>
      </c>
    </row>
    <row r="291" spans="1:11" x14ac:dyDescent="0.25">
      <c r="A291" s="26" t="s">
        <v>10</v>
      </c>
      <c r="B291" s="26" t="s">
        <v>15</v>
      </c>
      <c r="C291" s="26" t="s">
        <v>12</v>
      </c>
      <c r="D291" s="26">
        <v>10</v>
      </c>
      <c r="E291" s="26">
        <v>9</v>
      </c>
      <c r="F291" s="26">
        <v>1</v>
      </c>
      <c r="G291" s="26">
        <v>8</v>
      </c>
      <c r="H291" s="26">
        <v>7</v>
      </c>
      <c r="I291" s="26">
        <v>0</v>
      </c>
      <c r="J291" s="26">
        <v>7</v>
      </c>
      <c r="K291" s="9">
        <v>43907</v>
      </c>
    </row>
    <row r="292" spans="1:11" x14ac:dyDescent="0.25">
      <c r="A292" s="26" t="s">
        <v>10</v>
      </c>
      <c r="B292" s="26" t="s">
        <v>17</v>
      </c>
      <c r="C292" s="26" t="s">
        <v>16</v>
      </c>
      <c r="D292" s="26">
        <v>0</v>
      </c>
      <c r="E292" s="26">
        <v>0</v>
      </c>
      <c r="F292" s="26">
        <v>0</v>
      </c>
      <c r="G292" s="26">
        <v>3</v>
      </c>
      <c r="H292" s="26">
        <v>3</v>
      </c>
      <c r="I292" s="26">
        <v>0</v>
      </c>
      <c r="J292" s="26">
        <v>3</v>
      </c>
      <c r="K292" s="9">
        <v>43907</v>
      </c>
    </row>
    <row r="293" spans="1:11" x14ac:dyDescent="0.25">
      <c r="A293" s="26" t="s">
        <v>10</v>
      </c>
      <c r="B293" s="26" t="s">
        <v>17</v>
      </c>
      <c r="C293" s="26" t="s">
        <v>12</v>
      </c>
      <c r="D293" s="26">
        <v>12</v>
      </c>
      <c r="E293" s="26">
        <v>12</v>
      </c>
      <c r="F293" s="26">
        <v>0</v>
      </c>
      <c r="G293" s="26">
        <v>8</v>
      </c>
      <c r="H293" s="26">
        <v>4</v>
      </c>
      <c r="I293" s="26">
        <v>0</v>
      </c>
      <c r="J293" s="26">
        <v>4</v>
      </c>
      <c r="K293" s="9">
        <v>43907</v>
      </c>
    </row>
    <row r="294" spans="1:11" x14ac:dyDescent="0.25">
      <c r="A294" s="26" t="s">
        <v>10</v>
      </c>
      <c r="B294" s="26" t="s">
        <v>17</v>
      </c>
      <c r="C294" s="26" t="s">
        <v>14</v>
      </c>
      <c r="D294" s="26">
        <v>0</v>
      </c>
      <c r="E294" s="26">
        <v>0</v>
      </c>
      <c r="F294" s="26">
        <v>0</v>
      </c>
      <c r="G294" s="26">
        <v>1</v>
      </c>
      <c r="H294" s="26">
        <v>1</v>
      </c>
      <c r="I294" s="26">
        <v>0</v>
      </c>
      <c r="J294" s="26">
        <v>1</v>
      </c>
      <c r="K294" s="9">
        <v>43907</v>
      </c>
    </row>
    <row r="295" spans="1:11" x14ac:dyDescent="0.25">
      <c r="A295" s="26" t="s">
        <v>18</v>
      </c>
      <c r="B295" s="26" t="s">
        <v>19</v>
      </c>
      <c r="C295" s="26" t="s">
        <v>16</v>
      </c>
      <c r="D295" s="26">
        <v>8</v>
      </c>
      <c r="E295" s="26">
        <v>8</v>
      </c>
      <c r="F295" s="26">
        <v>0</v>
      </c>
      <c r="G295" s="26">
        <v>8</v>
      </c>
      <c r="H295" s="26">
        <v>7</v>
      </c>
      <c r="I295" s="26">
        <v>0</v>
      </c>
      <c r="J295" s="26">
        <v>7</v>
      </c>
      <c r="K295" s="9">
        <v>43907</v>
      </c>
    </row>
    <row r="296" spans="1:11" x14ac:dyDescent="0.25">
      <c r="A296" s="26" t="s">
        <v>18</v>
      </c>
      <c r="B296" s="26" t="s">
        <v>20</v>
      </c>
      <c r="C296" s="26" t="s">
        <v>16</v>
      </c>
      <c r="D296" s="26">
        <v>8</v>
      </c>
      <c r="E296" s="26">
        <v>8</v>
      </c>
      <c r="F296" s="26">
        <v>0</v>
      </c>
      <c r="G296" s="26">
        <v>8</v>
      </c>
      <c r="H296" s="26">
        <v>7</v>
      </c>
      <c r="I296" s="26">
        <v>0</v>
      </c>
      <c r="J296" s="26">
        <v>7</v>
      </c>
      <c r="K296" s="9">
        <v>43907</v>
      </c>
    </row>
    <row r="297" spans="1:11" x14ac:dyDescent="0.25">
      <c r="A297" s="26" t="s">
        <v>18</v>
      </c>
      <c r="B297" s="26" t="s">
        <v>21</v>
      </c>
      <c r="C297" s="26" t="s">
        <v>16</v>
      </c>
      <c r="D297" s="26">
        <v>8</v>
      </c>
      <c r="E297" s="26">
        <v>8</v>
      </c>
      <c r="F297" s="26">
        <v>0</v>
      </c>
      <c r="G297" s="26">
        <v>8</v>
      </c>
      <c r="H297" s="26">
        <v>6</v>
      </c>
      <c r="I297" s="26">
        <v>0</v>
      </c>
      <c r="J297" s="26">
        <v>6</v>
      </c>
      <c r="K297" s="9">
        <v>43907</v>
      </c>
    </row>
    <row r="298" spans="1:11" x14ac:dyDescent="0.25">
      <c r="A298" s="26" t="s">
        <v>22</v>
      </c>
      <c r="B298" s="26" t="s">
        <v>44</v>
      </c>
      <c r="C298" s="26" t="s">
        <v>16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9">
        <v>43907</v>
      </c>
    </row>
    <row r="299" spans="1:11" x14ac:dyDescent="0.25">
      <c r="A299" s="26" t="s">
        <v>22</v>
      </c>
      <c r="B299" s="26" t="s">
        <v>23</v>
      </c>
      <c r="C299" s="26" t="s">
        <v>16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9">
        <v>43907</v>
      </c>
    </row>
    <row r="300" spans="1:11" x14ac:dyDescent="0.25">
      <c r="A300" s="26" t="s">
        <v>22</v>
      </c>
      <c r="B300" s="26" t="s">
        <v>23</v>
      </c>
      <c r="C300" s="26" t="s">
        <v>24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9">
        <v>43907</v>
      </c>
    </row>
    <row r="301" spans="1:11" x14ac:dyDescent="0.25">
      <c r="A301" s="26" t="s">
        <v>22</v>
      </c>
      <c r="B301" s="26" t="s">
        <v>23</v>
      </c>
      <c r="C301" s="26" t="s">
        <v>12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9">
        <v>43907</v>
      </c>
    </row>
    <row r="302" spans="1:11" x14ac:dyDescent="0.25">
      <c r="A302" s="26" t="s">
        <v>22</v>
      </c>
      <c r="B302" s="26" t="s">
        <v>23</v>
      </c>
      <c r="C302" s="26" t="s">
        <v>14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9">
        <v>43907</v>
      </c>
    </row>
    <row r="303" spans="1:11" x14ac:dyDescent="0.25">
      <c r="A303" s="26" t="s">
        <v>22</v>
      </c>
      <c r="B303" s="26" t="s">
        <v>23</v>
      </c>
      <c r="C303" s="26" t="s">
        <v>25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9">
        <v>43907</v>
      </c>
    </row>
    <row r="304" spans="1:11" x14ac:dyDescent="0.25">
      <c r="A304" s="26" t="s">
        <v>22</v>
      </c>
      <c r="B304" s="26" t="s">
        <v>23</v>
      </c>
      <c r="C304" s="26" t="s">
        <v>26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9">
        <v>43907</v>
      </c>
    </row>
    <row r="305" spans="1:11" x14ac:dyDescent="0.25">
      <c r="A305" s="26" t="s">
        <v>22</v>
      </c>
      <c r="B305" s="26" t="s">
        <v>23</v>
      </c>
      <c r="C305" s="26" t="s">
        <v>27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9">
        <v>43907</v>
      </c>
    </row>
    <row r="306" spans="1:11" x14ac:dyDescent="0.25">
      <c r="A306" s="26" t="s">
        <v>22</v>
      </c>
      <c r="B306" s="26" t="s">
        <v>28</v>
      </c>
      <c r="C306" s="26" t="s">
        <v>16</v>
      </c>
      <c r="D306" s="26">
        <v>2</v>
      </c>
      <c r="E306" s="26">
        <v>2</v>
      </c>
      <c r="F306" s="26">
        <v>0</v>
      </c>
      <c r="G306" s="26">
        <v>5</v>
      </c>
      <c r="H306" s="26">
        <v>5</v>
      </c>
      <c r="I306" s="26">
        <v>0</v>
      </c>
      <c r="J306" s="26">
        <v>5</v>
      </c>
      <c r="K306" s="9">
        <v>43907</v>
      </c>
    </row>
    <row r="307" spans="1:11" x14ac:dyDescent="0.25">
      <c r="A307" s="26" t="s">
        <v>22</v>
      </c>
      <c r="B307" s="26" t="s">
        <v>28</v>
      </c>
      <c r="C307" s="26" t="s">
        <v>29</v>
      </c>
      <c r="D307" s="26">
        <v>1</v>
      </c>
      <c r="E307" s="26">
        <v>1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9">
        <v>43907</v>
      </c>
    </row>
    <row r="308" spans="1:11" x14ac:dyDescent="0.25">
      <c r="A308" s="26" t="s">
        <v>22</v>
      </c>
      <c r="B308" s="26" t="s">
        <v>28</v>
      </c>
      <c r="C308" s="26" t="s">
        <v>12</v>
      </c>
      <c r="D308" s="26">
        <v>5</v>
      </c>
      <c r="E308" s="26">
        <v>5</v>
      </c>
      <c r="F308" s="26">
        <v>0</v>
      </c>
      <c r="G308" s="26">
        <v>2</v>
      </c>
      <c r="H308" s="26">
        <v>0</v>
      </c>
      <c r="I308" s="26">
        <v>0</v>
      </c>
      <c r="J308" s="26">
        <v>0</v>
      </c>
      <c r="K308" s="9">
        <v>43907</v>
      </c>
    </row>
    <row r="309" spans="1:11" x14ac:dyDescent="0.25">
      <c r="A309" s="26" t="s">
        <v>22</v>
      </c>
      <c r="B309" s="26" t="s">
        <v>28</v>
      </c>
      <c r="C309" s="26" t="s">
        <v>26</v>
      </c>
      <c r="D309" s="26">
        <v>0</v>
      </c>
      <c r="E309" s="26">
        <v>0</v>
      </c>
      <c r="F309" s="26">
        <v>0</v>
      </c>
      <c r="G309" s="26">
        <v>1</v>
      </c>
      <c r="H309" s="26">
        <v>1</v>
      </c>
      <c r="I309" s="26">
        <v>0</v>
      </c>
      <c r="J309" s="26">
        <v>1</v>
      </c>
      <c r="K309" s="9">
        <v>43907</v>
      </c>
    </row>
    <row r="310" spans="1:11" x14ac:dyDescent="0.25">
      <c r="A310" s="26" t="s">
        <v>22</v>
      </c>
      <c r="B310" s="26" t="s">
        <v>30</v>
      </c>
      <c r="C310" s="26" t="s">
        <v>24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9">
        <v>43907</v>
      </c>
    </row>
    <row r="311" spans="1:11" x14ac:dyDescent="0.25">
      <c r="A311" s="26" t="s">
        <v>22</v>
      </c>
      <c r="B311" s="26" t="s">
        <v>30</v>
      </c>
      <c r="C311" s="26" t="s">
        <v>25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9">
        <v>43907</v>
      </c>
    </row>
    <row r="312" spans="1:11" x14ac:dyDescent="0.25">
      <c r="A312" s="26" t="s">
        <v>22</v>
      </c>
      <c r="B312" s="26" t="s">
        <v>31</v>
      </c>
      <c r="C312" s="26" t="s">
        <v>25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9">
        <v>43907</v>
      </c>
    </row>
    <row r="313" spans="1:11" x14ac:dyDescent="0.25">
      <c r="A313" s="26" t="s">
        <v>22</v>
      </c>
      <c r="B313" s="26" t="s">
        <v>45</v>
      </c>
      <c r="C313" s="26" t="s">
        <v>14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9">
        <v>43907</v>
      </c>
    </row>
    <row r="314" spans="1:11" x14ac:dyDescent="0.25">
      <c r="A314" s="26" t="s">
        <v>22</v>
      </c>
      <c r="B314" s="26" t="s">
        <v>45</v>
      </c>
      <c r="C314" s="26" t="s">
        <v>26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9">
        <v>43907</v>
      </c>
    </row>
    <row r="315" spans="1:11" x14ac:dyDescent="0.25">
      <c r="A315" s="26" t="s">
        <v>22</v>
      </c>
      <c r="B315" s="26" t="s">
        <v>45</v>
      </c>
      <c r="C315" s="26" t="s">
        <v>27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9">
        <v>43907</v>
      </c>
    </row>
    <row r="316" spans="1:11" x14ac:dyDescent="0.25">
      <c r="A316" s="26" t="s">
        <v>22</v>
      </c>
      <c r="B316" s="26" t="s">
        <v>46</v>
      </c>
      <c r="C316" s="26" t="s">
        <v>26</v>
      </c>
      <c r="D316" s="26">
        <v>0</v>
      </c>
      <c r="E316" s="26">
        <v>0</v>
      </c>
      <c r="F316" s="26">
        <v>0</v>
      </c>
      <c r="G316" s="26">
        <v>3</v>
      </c>
      <c r="H316" s="26">
        <v>3</v>
      </c>
      <c r="I316" s="26">
        <v>0</v>
      </c>
      <c r="J316" s="26">
        <v>3</v>
      </c>
      <c r="K316" s="9">
        <v>43907</v>
      </c>
    </row>
    <row r="317" spans="1:11" x14ac:dyDescent="0.25">
      <c r="A317" s="26" t="s">
        <v>22</v>
      </c>
      <c r="B317" s="26" t="s">
        <v>32</v>
      </c>
      <c r="C317" s="26" t="s">
        <v>26</v>
      </c>
      <c r="D317" s="26">
        <v>36</v>
      </c>
      <c r="E317" s="26">
        <v>30</v>
      </c>
      <c r="F317" s="26">
        <v>6</v>
      </c>
      <c r="G317" s="26">
        <v>30</v>
      </c>
      <c r="H317" s="26">
        <v>11</v>
      </c>
      <c r="I317" s="26">
        <v>0</v>
      </c>
      <c r="J317" s="26">
        <v>11</v>
      </c>
      <c r="K317" s="9">
        <v>43907</v>
      </c>
    </row>
    <row r="318" spans="1:11" x14ac:dyDescent="0.25">
      <c r="A318" s="26" t="s">
        <v>22</v>
      </c>
      <c r="B318" s="26" t="s">
        <v>33</v>
      </c>
      <c r="C318" s="26" t="s">
        <v>29</v>
      </c>
      <c r="D318" s="26">
        <v>0</v>
      </c>
      <c r="E318" s="26">
        <v>0</v>
      </c>
      <c r="F318" s="26">
        <v>0</v>
      </c>
      <c r="G318" s="26">
        <v>4</v>
      </c>
      <c r="H318" s="26">
        <v>4</v>
      </c>
      <c r="I318" s="26">
        <v>0</v>
      </c>
      <c r="J318" s="26">
        <v>4</v>
      </c>
      <c r="K318" s="9">
        <v>43907</v>
      </c>
    </row>
    <row r="319" spans="1:11" x14ac:dyDescent="0.25">
      <c r="A319" s="26" t="s">
        <v>22</v>
      </c>
      <c r="B319" s="26" t="s">
        <v>33</v>
      </c>
      <c r="C319" s="26" t="s">
        <v>24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9">
        <v>43907</v>
      </c>
    </row>
    <row r="320" spans="1:11" x14ac:dyDescent="0.25">
      <c r="A320" s="26" t="s">
        <v>22</v>
      </c>
      <c r="B320" s="26" t="s">
        <v>33</v>
      </c>
      <c r="C320" s="26" t="s">
        <v>26</v>
      </c>
      <c r="D320" s="26">
        <v>30</v>
      </c>
      <c r="E320" s="26">
        <v>29</v>
      </c>
      <c r="F320" s="26">
        <v>1</v>
      </c>
      <c r="G320" s="26">
        <v>25</v>
      </c>
      <c r="H320" s="26">
        <v>20</v>
      </c>
      <c r="I320" s="26">
        <v>0</v>
      </c>
      <c r="J320" s="26">
        <v>20</v>
      </c>
      <c r="K320" s="9">
        <v>43907</v>
      </c>
    </row>
    <row r="321" spans="1:11" x14ac:dyDescent="0.25">
      <c r="A321" s="26" t="s">
        <v>22</v>
      </c>
      <c r="B321" s="26" t="s">
        <v>34</v>
      </c>
      <c r="C321" s="26" t="s">
        <v>16</v>
      </c>
      <c r="D321" s="26">
        <v>0</v>
      </c>
      <c r="E321" s="26">
        <v>0</v>
      </c>
      <c r="F321" s="26">
        <v>0</v>
      </c>
      <c r="G321" s="26">
        <v>1</v>
      </c>
      <c r="H321" s="26">
        <v>1</v>
      </c>
      <c r="I321" s="26">
        <v>0</v>
      </c>
      <c r="J321" s="26">
        <v>1</v>
      </c>
      <c r="K321" s="9">
        <v>43907</v>
      </c>
    </row>
    <row r="322" spans="1:11" x14ac:dyDescent="0.25">
      <c r="A322" s="26" t="s">
        <v>22</v>
      </c>
      <c r="B322" s="26" t="s">
        <v>34</v>
      </c>
      <c r="C322" s="26" t="s">
        <v>12</v>
      </c>
      <c r="D322" s="26">
        <v>33</v>
      </c>
      <c r="E322" s="26">
        <v>33</v>
      </c>
      <c r="F322" s="26">
        <v>0</v>
      </c>
      <c r="G322" s="26">
        <v>31</v>
      </c>
      <c r="H322" s="26">
        <v>25</v>
      </c>
      <c r="I322" s="26">
        <v>0</v>
      </c>
      <c r="J322" s="26">
        <v>25</v>
      </c>
      <c r="K322" s="9">
        <v>43907</v>
      </c>
    </row>
    <row r="323" spans="1:11" x14ac:dyDescent="0.25">
      <c r="A323" s="26" t="s">
        <v>22</v>
      </c>
      <c r="B323" s="26" t="s">
        <v>34</v>
      </c>
      <c r="C323" s="26" t="s">
        <v>26</v>
      </c>
      <c r="D323" s="26">
        <v>0</v>
      </c>
      <c r="E323" s="26">
        <v>0</v>
      </c>
      <c r="F323" s="26">
        <v>0</v>
      </c>
      <c r="G323" s="26">
        <v>1</v>
      </c>
      <c r="H323" s="26">
        <v>1</v>
      </c>
      <c r="I323" s="26">
        <v>0</v>
      </c>
      <c r="J323" s="26">
        <v>1</v>
      </c>
      <c r="K323" s="9">
        <v>43907</v>
      </c>
    </row>
    <row r="324" spans="1:11" x14ac:dyDescent="0.25">
      <c r="A324" s="26" t="s">
        <v>22</v>
      </c>
      <c r="B324" s="26" t="s">
        <v>35</v>
      </c>
      <c r="C324" s="26" t="s">
        <v>16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9">
        <v>43907</v>
      </c>
    </row>
    <row r="325" spans="1:11" x14ac:dyDescent="0.25">
      <c r="A325" s="26" t="s">
        <v>22</v>
      </c>
      <c r="B325" s="26" t="s">
        <v>35</v>
      </c>
      <c r="C325" s="26" t="s">
        <v>14</v>
      </c>
      <c r="D325" s="26">
        <v>25</v>
      </c>
      <c r="E325" s="26">
        <v>23</v>
      </c>
      <c r="F325" s="26">
        <v>2</v>
      </c>
      <c r="G325" s="26">
        <v>23</v>
      </c>
      <c r="H325" s="26">
        <v>15</v>
      </c>
      <c r="I325" s="26">
        <v>0</v>
      </c>
      <c r="J325" s="26">
        <v>15</v>
      </c>
      <c r="K325" s="9">
        <v>43907</v>
      </c>
    </row>
    <row r="326" spans="1:11" x14ac:dyDescent="0.25">
      <c r="A326" s="26" t="s">
        <v>10</v>
      </c>
      <c r="B326" s="26" t="s">
        <v>11</v>
      </c>
      <c r="C326" s="26" t="s">
        <v>16</v>
      </c>
      <c r="D326" s="26">
        <v>0</v>
      </c>
      <c r="E326" s="26">
        <v>0</v>
      </c>
      <c r="F326" s="26">
        <v>0</v>
      </c>
      <c r="G326" s="26">
        <v>1</v>
      </c>
      <c r="H326" s="26">
        <v>1</v>
      </c>
      <c r="I326" s="26">
        <v>0</v>
      </c>
      <c r="J326" s="26">
        <v>1</v>
      </c>
      <c r="K326" s="9">
        <v>43908</v>
      </c>
    </row>
    <row r="327" spans="1:11" x14ac:dyDescent="0.25">
      <c r="A327" s="26" t="s">
        <v>10</v>
      </c>
      <c r="B327" s="26" t="s">
        <v>11</v>
      </c>
      <c r="C327" s="26" t="s">
        <v>12</v>
      </c>
      <c r="D327" s="26">
        <v>8</v>
      </c>
      <c r="E327" s="26">
        <v>4</v>
      </c>
      <c r="F327" s="26">
        <v>4</v>
      </c>
      <c r="G327" s="26">
        <v>3</v>
      </c>
      <c r="H327" s="26">
        <v>3</v>
      </c>
      <c r="I327" s="26">
        <v>0</v>
      </c>
      <c r="J327" s="26">
        <v>3</v>
      </c>
      <c r="K327" s="9">
        <v>43908</v>
      </c>
    </row>
    <row r="328" spans="1:11" x14ac:dyDescent="0.25">
      <c r="A328" s="26" t="s">
        <v>10</v>
      </c>
      <c r="B328" s="26" t="s">
        <v>13</v>
      </c>
      <c r="C328" s="26" t="s">
        <v>12</v>
      </c>
      <c r="D328" s="26">
        <v>0</v>
      </c>
      <c r="E328" s="26">
        <v>0</v>
      </c>
      <c r="F328" s="26">
        <v>0</v>
      </c>
      <c r="G328" s="26">
        <v>1</v>
      </c>
      <c r="H328" s="26">
        <v>1</v>
      </c>
      <c r="I328" s="26">
        <v>0</v>
      </c>
      <c r="J328" s="26">
        <v>1</v>
      </c>
      <c r="K328" s="9">
        <v>43908</v>
      </c>
    </row>
    <row r="329" spans="1:11" x14ac:dyDescent="0.25">
      <c r="A329" s="26" t="s">
        <v>10</v>
      </c>
      <c r="B329" s="26" t="s">
        <v>13</v>
      </c>
      <c r="C329" s="26" t="s">
        <v>14</v>
      </c>
      <c r="D329" s="26">
        <v>8</v>
      </c>
      <c r="E329" s="26">
        <v>8</v>
      </c>
      <c r="F329" s="26">
        <v>0</v>
      </c>
      <c r="G329" s="26">
        <v>7</v>
      </c>
      <c r="H329" s="26">
        <v>3</v>
      </c>
      <c r="I329" s="26">
        <v>0</v>
      </c>
      <c r="J329" s="26">
        <v>3</v>
      </c>
      <c r="K329" s="9">
        <v>43908</v>
      </c>
    </row>
    <row r="330" spans="1:11" x14ac:dyDescent="0.25">
      <c r="A330" s="26" t="s">
        <v>10</v>
      </c>
      <c r="B330" s="26" t="s">
        <v>15</v>
      </c>
      <c r="C330" s="26" t="s">
        <v>16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9">
        <v>43908</v>
      </c>
    </row>
    <row r="331" spans="1:11" x14ac:dyDescent="0.25">
      <c r="A331" s="26" t="s">
        <v>10</v>
      </c>
      <c r="B331" s="26" t="s">
        <v>15</v>
      </c>
      <c r="C331" s="26" t="s">
        <v>12</v>
      </c>
      <c r="D331" s="26">
        <v>10</v>
      </c>
      <c r="E331" s="26">
        <v>9</v>
      </c>
      <c r="F331" s="26">
        <v>1</v>
      </c>
      <c r="G331" s="26">
        <v>9</v>
      </c>
      <c r="H331" s="26">
        <v>7</v>
      </c>
      <c r="I331" s="26">
        <v>0</v>
      </c>
      <c r="J331" s="26">
        <v>7</v>
      </c>
      <c r="K331" s="9">
        <v>43908</v>
      </c>
    </row>
    <row r="332" spans="1:11" x14ac:dyDescent="0.25">
      <c r="A332" s="26" t="s">
        <v>10</v>
      </c>
      <c r="B332" s="26" t="s">
        <v>17</v>
      </c>
      <c r="C332" s="26" t="s">
        <v>16</v>
      </c>
      <c r="D332" s="26">
        <v>0</v>
      </c>
      <c r="E332" s="26">
        <v>0</v>
      </c>
      <c r="F332" s="26">
        <v>0</v>
      </c>
      <c r="G332" s="26">
        <v>3</v>
      </c>
      <c r="H332" s="26">
        <v>3</v>
      </c>
      <c r="I332" s="26">
        <v>0</v>
      </c>
      <c r="J332" s="26">
        <v>3</v>
      </c>
      <c r="K332" s="9">
        <v>43908</v>
      </c>
    </row>
    <row r="333" spans="1:11" x14ac:dyDescent="0.25">
      <c r="A333" s="26" t="s">
        <v>10</v>
      </c>
      <c r="B333" s="26" t="s">
        <v>17</v>
      </c>
      <c r="C333" s="26" t="s">
        <v>12</v>
      </c>
      <c r="D333" s="26">
        <v>12</v>
      </c>
      <c r="E333" s="26">
        <v>12</v>
      </c>
      <c r="F333" s="26">
        <v>0</v>
      </c>
      <c r="G333" s="26">
        <v>8</v>
      </c>
      <c r="H333" s="26">
        <v>4</v>
      </c>
      <c r="I333" s="26">
        <v>0</v>
      </c>
      <c r="J333" s="26">
        <v>4</v>
      </c>
      <c r="K333" s="9">
        <v>43908</v>
      </c>
    </row>
    <row r="334" spans="1:11" x14ac:dyDescent="0.25">
      <c r="A334" s="26" t="s">
        <v>10</v>
      </c>
      <c r="B334" s="26" t="s">
        <v>17</v>
      </c>
      <c r="C334" s="26" t="s">
        <v>14</v>
      </c>
      <c r="D334" s="26">
        <v>0</v>
      </c>
      <c r="E334" s="26">
        <v>0</v>
      </c>
      <c r="F334" s="26">
        <v>0</v>
      </c>
      <c r="G334" s="26">
        <v>1</v>
      </c>
      <c r="H334" s="26">
        <v>1</v>
      </c>
      <c r="I334" s="26">
        <v>0</v>
      </c>
      <c r="J334" s="26">
        <v>1</v>
      </c>
      <c r="K334" s="9">
        <v>43908</v>
      </c>
    </row>
    <row r="335" spans="1:11" x14ac:dyDescent="0.25">
      <c r="A335" s="26" t="s">
        <v>18</v>
      </c>
      <c r="B335" s="26" t="s">
        <v>19</v>
      </c>
      <c r="C335" s="26" t="s">
        <v>16</v>
      </c>
      <c r="D335" s="26">
        <v>8</v>
      </c>
      <c r="E335" s="26">
        <v>8</v>
      </c>
      <c r="F335" s="26">
        <v>0</v>
      </c>
      <c r="G335" s="26">
        <v>7</v>
      </c>
      <c r="H335" s="26">
        <v>5</v>
      </c>
      <c r="I335" s="26">
        <v>0</v>
      </c>
      <c r="J335" s="26">
        <v>5</v>
      </c>
      <c r="K335" s="9">
        <v>43908</v>
      </c>
    </row>
    <row r="336" spans="1:11" x14ac:dyDescent="0.25">
      <c r="A336" s="26" t="s">
        <v>18</v>
      </c>
      <c r="B336" s="26" t="s">
        <v>19</v>
      </c>
      <c r="C336" s="26" t="s">
        <v>12</v>
      </c>
      <c r="D336" s="26">
        <v>0</v>
      </c>
      <c r="E336" s="26">
        <v>0</v>
      </c>
      <c r="F336" s="26">
        <v>0</v>
      </c>
      <c r="G336" s="26">
        <v>1</v>
      </c>
      <c r="H336" s="26">
        <v>1</v>
      </c>
      <c r="I336" s="26">
        <v>0</v>
      </c>
      <c r="J336" s="26">
        <v>1</v>
      </c>
      <c r="K336" s="9">
        <v>43908</v>
      </c>
    </row>
    <row r="337" spans="1:11" x14ac:dyDescent="0.25">
      <c r="A337" s="26" t="s">
        <v>18</v>
      </c>
      <c r="B337" s="26" t="s">
        <v>20</v>
      </c>
      <c r="C337" s="26" t="s">
        <v>16</v>
      </c>
      <c r="D337" s="26">
        <v>8</v>
      </c>
      <c r="E337" s="26">
        <v>8</v>
      </c>
      <c r="F337" s="26">
        <v>0</v>
      </c>
      <c r="G337" s="26">
        <v>8</v>
      </c>
      <c r="H337" s="26">
        <v>7</v>
      </c>
      <c r="I337" s="26">
        <v>0</v>
      </c>
      <c r="J337" s="26">
        <v>7</v>
      </c>
      <c r="K337" s="9">
        <v>43908</v>
      </c>
    </row>
    <row r="338" spans="1:11" x14ac:dyDescent="0.25">
      <c r="A338" s="26" t="s">
        <v>18</v>
      </c>
      <c r="B338" s="26" t="s">
        <v>21</v>
      </c>
      <c r="C338" s="26" t="s">
        <v>16</v>
      </c>
      <c r="D338" s="26">
        <v>8</v>
      </c>
      <c r="E338" s="26">
        <v>8</v>
      </c>
      <c r="F338" s="26">
        <v>0</v>
      </c>
      <c r="G338" s="26">
        <v>8</v>
      </c>
      <c r="H338" s="26">
        <v>7</v>
      </c>
      <c r="I338" s="26">
        <v>0</v>
      </c>
      <c r="J338" s="26">
        <v>7</v>
      </c>
      <c r="K338" s="9">
        <v>43908</v>
      </c>
    </row>
    <row r="339" spans="1:11" x14ac:dyDescent="0.25">
      <c r="A339" s="26" t="s">
        <v>22</v>
      </c>
      <c r="B339" s="26" t="s">
        <v>44</v>
      </c>
      <c r="C339" s="26" t="s">
        <v>16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9">
        <v>43908</v>
      </c>
    </row>
    <row r="340" spans="1:11" x14ac:dyDescent="0.25">
      <c r="A340" s="26" t="s">
        <v>22</v>
      </c>
      <c r="B340" s="26" t="s">
        <v>23</v>
      </c>
      <c r="C340" s="26" t="s">
        <v>16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9">
        <v>43908</v>
      </c>
    </row>
    <row r="341" spans="1:11" x14ac:dyDescent="0.25">
      <c r="A341" s="26" t="s">
        <v>22</v>
      </c>
      <c r="B341" s="26" t="s">
        <v>23</v>
      </c>
      <c r="C341" s="26" t="s">
        <v>24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9">
        <v>43908</v>
      </c>
    </row>
    <row r="342" spans="1:11" x14ac:dyDescent="0.25">
      <c r="A342" s="26" t="s">
        <v>22</v>
      </c>
      <c r="B342" s="26" t="s">
        <v>23</v>
      </c>
      <c r="C342" s="26" t="s">
        <v>12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9">
        <v>43908</v>
      </c>
    </row>
    <row r="343" spans="1:11" x14ac:dyDescent="0.25">
      <c r="A343" s="26" t="s">
        <v>22</v>
      </c>
      <c r="B343" s="26" t="s">
        <v>23</v>
      </c>
      <c r="C343" s="26" t="s">
        <v>14</v>
      </c>
      <c r="D343" s="26">
        <v>0</v>
      </c>
      <c r="E343" s="26">
        <v>0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9">
        <v>43908</v>
      </c>
    </row>
    <row r="344" spans="1:11" x14ac:dyDescent="0.25">
      <c r="A344" s="26" t="s">
        <v>22</v>
      </c>
      <c r="B344" s="26" t="s">
        <v>23</v>
      </c>
      <c r="C344" s="26" t="s">
        <v>25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9">
        <v>43908</v>
      </c>
    </row>
    <row r="345" spans="1:11" x14ac:dyDescent="0.25">
      <c r="A345" s="26" t="s">
        <v>22</v>
      </c>
      <c r="B345" s="26" t="s">
        <v>23</v>
      </c>
      <c r="C345" s="26" t="s">
        <v>26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9">
        <v>43908</v>
      </c>
    </row>
    <row r="346" spans="1:11" x14ac:dyDescent="0.25">
      <c r="A346" s="26" t="s">
        <v>22</v>
      </c>
      <c r="B346" s="26" t="s">
        <v>23</v>
      </c>
      <c r="C346" s="26" t="s">
        <v>27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9">
        <v>43908</v>
      </c>
    </row>
    <row r="347" spans="1:11" x14ac:dyDescent="0.25">
      <c r="A347" s="26" t="s">
        <v>22</v>
      </c>
      <c r="B347" s="26" t="s">
        <v>28</v>
      </c>
      <c r="C347" s="26" t="s">
        <v>16</v>
      </c>
      <c r="D347" s="26">
        <v>2</v>
      </c>
      <c r="E347" s="26">
        <v>2</v>
      </c>
      <c r="F347" s="26">
        <v>0</v>
      </c>
      <c r="G347" s="26">
        <v>5</v>
      </c>
      <c r="H347" s="26">
        <v>5</v>
      </c>
      <c r="I347" s="26">
        <v>0</v>
      </c>
      <c r="J347" s="26">
        <v>5</v>
      </c>
      <c r="K347" s="9">
        <v>43908</v>
      </c>
    </row>
    <row r="348" spans="1:11" x14ac:dyDescent="0.25">
      <c r="A348" s="26" t="s">
        <v>22</v>
      </c>
      <c r="B348" s="26" t="s">
        <v>28</v>
      </c>
      <c r="C348" s="26" t="s">
        <v>29</v>
      </c>
      <c r="D348" s="26">
        <v>1</v>
      </c>
      <c r="E348" s="26">
        <v>1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9">
        <v>43908</v>
      </c>
    </row>
    <row r="349" spans="1:11" x14ac:dyDescent="0.25">
      <c r="A349" s="26" t="s">
        <v>22</v>
      </c>
      <c r="B349" s="26" t="s">
        <v>28</v>
      </c>
      <c r="C349" s="26" t="s">
        <v>12</v>
      </c>
      <c r="D349" s="26">
        <v>5</v>
      </c>
      <c r="E349" s="26">
        <v>5</v>
      </c>
      <c r="F349" s="26">
        <v>0</v>
      </c>
      <c r="G349" s="26">
        <v>2</v>
      </c>
      <c r="H349" s="26">
        <v>0</v>
      </c>
      <c r="I349" s="26">
        <v>0</v>
      </c>
      <c r="J349" s="26">
        <v>0</v>
      </c>
      <c r="K349" s="9">
        <v>43908</v>
      </c>
    </row>
    <row r="350" spans="1:11" x14ac:dyDescent="0.25">
      <c r="A350" s="26" t="s">
        <v>22</v>
      </c>
      <c r="B350" s="26" t="s">
        <v>28</v>
      </c>
      <c r="C350" s="26" t="s">
        <v>26</v>
      </c>
      <c r="D350" s="26">
        <v>0</v>
      </c>
      <c r="E350" s="26">
        <v>0</v>
      </c>
      <c r="F350" s="26">
        <v>0</v>
      </c>
      <c r="G350" s="26">
        <v>1</v>
      </c>
      <c r="H350" s="26">
        <v>1</v>
      </c>
      <c r="I350" s="26">
        <v>0</v>
      </c>
      <c r="J350" s="26">
        <v>1</v>
      </c>
      <c r="K350" s="9">
        <v>43908</v>
      </c>
    </row>
    <row r="351" spans="1:11" x14ac:dyDescent="0.25">
      <c r="A351" s="26" t="s">
        <v>22</v>
      </c>
      <c r="B351" s="26" t="s">
        <v>30</v>
      </c>
      <c r="C351" s="26" t="s">
        <v>24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9">
        <v>43908</v>
      </c>
    </row>
    <row r="352" spans="1:11" x14ac:dyDescent="0.25">
      <c r="A352" s="26" t="s">
        <v>22</v>
      </c>
      <c r="B352" s="26" t="s">
        <v>30</v>
      </c>
      <c r="C352" s="26" t="s">
        <v>25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9">
        <v>43908</v>
      </c>
    </row>
    <row r="353" spans="1:11" x14ac:dyDescent="0.25">
      <c r="A353" s="26" t="s">
        <v>22</v>
      </c>
      <c r="B353" s="26" t="s">
        <v>31</v>
      </c>
      <c r="C353" s="26" t="s">
        <v>25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9">
        <v>43908</v>
      </c>
    </row>
    <row r="354" spans="1:11" x14ac:dyDescent="0.25">
      <c r="A354" s="26" t="s">
        <v>22</v>
      </c>
      <c r="B354" s="26" t="s">
        <v>45</v>
      </c>
      <c r="C354" s="26" t="s">
        <v>24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9">
        <v>43908</v>
      </c>
    </row>
    <row r="355" spans="1:11" x14ac:dyDescent="0.25">
      <c r="A355" s="26" t="s">
        <v>22</v>
      </c>
      <c r="B355" s="26" t="s">
        <v>45</v>
      </c>
      <c r="C355" s="26" t="s">
        <v>12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9">
        <v>43908</v>
      </c>
    </row>
    <row r="356" spans="1:11" x14ac:dyDescent="0.25">
      <c r="A356" s="26" t="s">
        <v>22</v>
      </c>
      <c r="B356" s="26" t="s">
        <v>45</v>
      </c>
      <c r="C356" s="26" t="s">
        <v>14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9">
        <v>43908</v>
      </c>
    </row>
    <row r="357" spans="1:11" x14ac:dyDescent="0.25">
      <c r="A357" s="26" t="s">
        <v>22</v>
      </c>
      <c r="B357" s="26" t="s">
        <v>45</v>
      </c>
      <c r="C357" s="26" t="s">
        <v>26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9">
        <v>43908</v>
      </c>
    </row>
    <row r="358" spans="1:11" x14ac:dyDescent="0.25">
      <c r="A358" s="26" t="s">
        <v>22</v>
      </c>
      <c r="B358" s="26" t="s">
        <v>46</v>
      </c>
      <c r="C358" s="26" t="s">
        <v>24</v>
      </c>
      <c r="D358" s="26">
        <v>0</v>
      </c>
      <c r="E358" s="26">
        <v>0</v>
      </c>
      <c r="F358" s="26">
        <v>0</v>
      </c>
      <c r="G358" s="26">
        <v>1</v>
      </c>
      <c r="H358" s="26">
        <v>1</v>
      </c>
      <c r="I358" s="26">
        <v>0</v>
      </c>
      <c r="J358" s="26">
        <v>1</v>
      </c>
      <c r="K358" s="9">
        <v>43908</v>
      </c>
    </row>
    <row r="359" spans="1:11" x14ac:dyDescent="0.25">
      <c r="A359" s="26" t="s">
        <v>22</v>
      </c>
      <c r="B359" s="26" t="s">
        <v>46</v>
      </c>
      <c r="C359" s="26" t="s">
        <v>26</v>
      </c>
      <c r="D359" s="26">
        <v>0</v>
      </c>
      <c r="E359" s="26">
        <v>0</v>
      </c>
      <c r="F359" s="26">
        <v>0</v>
      </c>
      <c r="G359" s="26">
        <v>2</v>
      </c>
      <c r="H359" s="26">
        <v>2</v>
      </c>
      <c r="I359" s="26">
        <v>0</v>
      </c>
      <c r="J359" s="26">
        <v>2</v>
      </c>
      <c r="K359" s="9">
        <v>43908</v>
      </c>
    </row>
    <row r="360" spans="1:11" x14ac:dyDescent="0.25">
      <c r="A360" s="26" t="s">
        <v>22</v>
      </c>
      <c r="B360" s="26" t="s">
        <v>32</v>
      </c>
      <c r="C360" s="26" t="s">
        <v>26</v>
      </c>
      <c r="D360" s="26">
        <v>36</v>
      </c>
      <c r="E360" s="26">
        <v>36</v>
      </c>
      <c r="F360" s="26">
        <v>0</v>
      </c>
      <c r="G360" s="26">
        <v>36</v>
      </c>
      <c r="H360" s="26">
        <v>2</v>
      </c>
      <c r="I360" s="26">
        <v>0</v>
      </c>
      <c r="J360" s="26">
        <v>2</v>
      </c>
      <c r="K360" s="9">
        <v>43908</v>
      </c>
    </row>
    <row r="361" spans="1:11" x14ac:dyDescent="0.25">
      <c r="A361" s="26" t="s">
        <v>22</v>
      </c>
      <c r="B361" s="26" t="s">
        <v>33</v>
      </c>
      <c r="C361" s="26" t="s">
        <v>29</v>
      </c>
      <c r="D361" s="26">
        <v>0</v>
      </c>
      <c r="E361" s="26">
        <v>0</v>
      </c>
      <c r="F361" s="26">
        <v>0</v>
      </c>
      <c r="G361" s="26">
        <v>4</v>
      </c>
      <c r="H361" s="26">
        <v>4</v>
      </c>
      <c r="I361" s="26">
        <v>0</v>
      </c>
      <c r="J361" s="26">
        <v>4</v>
      </c>
      <c r="K361" s="9">
        <v>43908</v>
      </c>
    </row>
    <row r="362" spans="1:11" x14ac:dyDescent="0.25">
      <c r="A362" s="26" t="s">
        <v>22</v>
      </c>
      <c r="B362" s="26" t="s">
        <v>33</v>
      </c>
      <c r="C362" s="26" t="s">
        <v>24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9">
        <v>43908</v>
      </c>
    </row>
    <row r="363" spans="1:11" x14ac:dyDescent="0.25">
      <c r="A363" s="26" t="s">
        <v>22</v>
      </c>
      <c r="B363" s="26" t="s">
        <v>33</v>
      </c>
      <c r="C363" s="26" t="s">
        <v>26</v>
      </c>
      <c r="D363" s="26">
        <v>30</v>
      </c>
      <c r="E363" s="26">
        <v>29</v>
      </c>
      <c r="F363" s="26">
        <v>1</v>
      </c>
      <c r="G363" s="26">
        <v>25</v>
      </c>
      <c r="H363" s="26">
        <v>20</v>
      </c>
      <c r="I363" s="26">
        <v>0</v>
      </c>
      <c r="J363" s="26">
        <v>20</v>
      </c>
      <c r="K363" s="9">
        <v>43908</v>
      </c>
    </row>
    <row r="364" spans="1:11" x14ac:dyDescent="0.25">
      <c r="A364" s="26" t="s">
        <v>22</v>
      </c>
      <c r="B364" s="26" t="s">
        <v>34</v>
      </c>
      <c r="C364" s="26" t="s">
        <v>16</v>
      </c>
      <c r="D364" s="26">
        <v>0</v>
      </c>
      <c r="E364" s="26">
        <v>0</v>
      </c>
      <c r="F364" s="26">
        <v>0</v>
      </c>
      <c r="G364" s="26">
        <v>3</v>
      </c>
      <c r="H364" s="26">
        <v>3</v>
      </c>
      <c r="I364" s="26">
        <v>0</v>
      </c>
      <c r="J364" s="26">
        <v>3</v>
      </c>
      <c r="K364" s="9">
        <v>43908</v>
      </c>
    </row>
    <row r="365" spans="1:11" x14ac:dyDescent="0.25">
      <c r="A365" s="26" t="s">
        <v>22</v>
      </c>
      <c r="B365" s="26" t="s">
        <v>34</v>
      </c>
      <c r="C365" s="26" t="s">
        <v>24</v>
      </c>
      <c r="D365" s="26">
        <v>0</v>
      </c>
      <c r="E365" s="26">
        <v>0</v>
      </c>
      <c r="F365" s="26">
        <v>0</v>
      </c>
      <c r="G365" s="26">
        <v>1</v>
      </c>
      <c r="H365" s="26">
        <v>1</v>
      </c>
      <c r="I365" s="26">
        <v>0</v>
      </c>
      <c r="J365" s="26">
        <v>1</v>
      </c>
      <c r="K365" s="9">
        <v>43908</v>
      </c>
    </row>
    <row r="366" spans="1:11" x14ac:dyDescent="0.25">
      <c r="A366" s="26" t="s">
        <v>22</v>
      </c>
      <c r="B366" s="26" t="s">
        <v>34</v>
      </c>
      <c r="C366" s="26" t="s">
        <v>12</v>
      </c>
      <c r="D366" s="26">
        <v>33</v>
      </c>
      <c r="E366" s="26">
        <v>33</v>
      </c>
      <c r="F366" s="26">
        <v>0</v>
      </c>
      <c r="G366" s="26">
        <v>29</v>
      </c>
      <c r="H366" s="26">
        <v>26</v>
      </c>
      <c r="I366" s="26">
        <v>0</v>
      </c>
      <c r="J366" s="26">
        <v>26</v>
      </c>
      <c r="K366" s="9">
        <v>43908</v>
      </c>
    </row>
    <row r="367" spans="1:11" x14ac:dyDescent="0.25">
      <c r="A367" s="26" t="s">
        <v>22</v>
      </c>
      <c r="B367" s="26" t="s">
        <v>34</v>
      </c>
      <c r="C367" s="26" t="s">
        <v>14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9">
        <v>43908</v>
      </c>
    </row>
    <row r="368" spans="1:11" x14ac:dyDescent="0.25">
      <c r="A368" s="26" t="s">
        <v>22</v>
      </c>
      <c r="B368" s="26" t="s">
        <v>34</v>
      </c>
      <c r="C368" s="26" t="s">
        <v>26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9">
        <v>43908</v>
      </c>
    </row>
    <row r="369" spans="1:11" x14ac:dyDescent="0.25">
      <c r="A369" s="26" t="s">
        <v>22</v>
      </c>
      <c r="B369" s="26" t="s">
        <v>35</v>
      </c>
      <c r="C369" s="26" t="s">
        <v>24</v>
      </c>
      <c r="D369" s="26">
        <v>0</v>
      </c>
      <c r="E369" s="26">
        <v>0</v>
      </c>
      <c r="F369" s="26">
        <v>0</v>
      </c>
      <c r="G369" s="26">
        <v>1</v>
      </c>
      <c r="H369" s="26">
        <v>1</v>
      </c>
      <c r="I369" s="26">
        <v>0</v>
      </c>
      <c r="J369" s="26">
        <v>1</v>
      </c>
      <c r="K369" s="9">
        <v>43908</v>
      </c>
    </row>
    <row r="370" spans="1:11" x14ac:dyDescent="0.25">
      <c r="A370" s="26" t="s">
        <v>22</v>
      </c>
      <c r="B370" s="26" t="s">
        <v>35</v>
      </c>
      <c r="C370" s="26" t="s">
        <v>14</v>
      </c>
      <c r="D370" s="26">
        <v>25</v>
      </c>
      <c r="E370" s="26">
        <v>23</v>
      </c>
      <c r="F370" s="26">
        <v>2</v>
      </c>
      <c r="G370" s="26">
        <v>22</v>
      </c>
      <c r="H370" s="26">
        <v>17</v>
      </c>
      <c r="I370" s="26">
        <v>0</v>
      </c>
      <c r="J370" s="26">
        <v>17</v>
      </c>
      <c r="K370" s="9">
        <v>43908</v>
      </c>
    </row>
    <row r="371" spans="1:11" x14ac:dyDescent="0.25">
      <c r="A371" s="26" t="s">
        <v>10</v>
      </c>
      <c r="B371" s="26" t="s">
        <v>11</v>
      </c>
      <c r="C371" s="26" t="s">
        <v>16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9">
        <v>43909</v>
      </c>
    </row>
    <row r="372" spans="1:11" x14ac:dyDescent="0.25">
      <c r="A372" s="26" t="s">
        <v>10</v>
      </c>
      <c r="B372" s="26" t="s">
        <v>11</v>
      </c>
      <c r="C372" s="26" t="s">
        <v>12</v>
      </c>
      <c r="D372" s="26">
        <v>8</v>
      </c>
      <c r="E372" s="26">
        <v>8</v>
      </c>
      <c r="F372" s="26">
        <v>0</v>
      </c>
      <c r="G372" s="26">
        <v>8</v>
      </c>
      <c r="H372" s="26">
        <v>7</v>
      </c>
      <c r="I372" s="26">
        <v>0</v>
      </c>
      <c r="J372" s="26">
        <v>7</v>
      </c>
      <c r="K372" s="9">
        <v>43909</v>
      </c>
    </row>
    <row r="373" spans="1:11" x14ac:dyDescent="0.25">
      <c r="A373" s="26" t="s">
        <v>10</v>
      </c>
      <c r="B373" s="26" t="s">
        <v>13</v>
      </c>
      <c r="C373" s="26" t="s">
        <v>12</v>
      </c>
      <c r="D373" s="26">
        <v>0</v>
      </c>
      <c r="E373" s="26">
        <v>0</v>
      </c>
      <c r="F373" s="26">
        <v>0</v>
      </c>
      <c r="G373" s="26">
        <v>2</v>
      </c>
      <c r="H373" s="26">
        <v>2</v>
      </c>
      <c r="I373" s="26">
        <v>0</v>
      </c>
      <c r="J373" s="26">
        <v>2</v>
      </c>
      <c r="K373" s="9">
        <v>43909</v>
      </c>
    </row>
    <row r="374" spans="1:11" x14ac:dyDescent="0.25">
      <c r="A374" s="26" t="s">
        <v>10</v>
      </c>
      <c r="B374" s="26" t="s">
        <v>13</v>
      </c>
      <c r="C374" s="26" t="s">
        <v>14</v>
      </c>
      <c r="D374" s="26">
        <v>8</v>
      </c>
      <c r="E374" s="26">
        <v>8</v>
      </c>
      <c r="F374" s="26">
        <v>0</v>
      </c>
      <c r="G374" s="26">
        <v>6</v>
      </c>
      <c r="H374" s="26">
        <v>4</v>
      </c>
      <c r="I374" s="26">
        <v>0</v>
      </c>
      <c r="J374" s="26">
        <v>4</v>
      </c>
      <c r="K374" s="9">
        <v>43909</v>
      </c>
    </row>
    <row r="375" spans="1:11" x14ac:dyDescent="0.25">
      <c r="A375" s="26" t="s">
        <v>10</v>
      </c>
      <c r="B375" s="26" t="s">
        <v>15</v>
      </c>
      <c r="C375" s="26" t="s">
        <v>12</v>
      </c>
      <c r="D375" s="26">
        <v>10</v>
      </c>
      <c r="E375" s="26">
        <v>9</v>
      </c>
      <c r="F375" s="26">
        <v>1</v>
      </c>
      <c r="G375" s="26">
        <v>9</v>
      </c>
      <c r="H375" s="26">
        <v>8</v>
      </c>
      <c r="I375" s="26">
        <v>0</v>
      </c>
      <c r="J375" s="26">
        <v>8</v>
      </c>
      <c r="K375" s="9">
        <v>43909</v>
      </c>
    </row>
    <row r="376" spans="1:11" x14ac:dyDescent="0.25">
      <c r="A376" s="26" t="s">
        <v>10</v>
      </c>
      <c r="B376" s="26" t="s">
        <v>17</v>
      </c>
      <c r="C376" s="26" t="s">
        <v>16</v>
      </c>
      <c r="D376" s="26">
        <v>0</v>
      </c>
      <c r="E376" s="26">
        <v>0</v>
      </c>
      <c r="F376" s="26">
        <v>0</v>
      </c>
      <c r="G376" s="26">
        <v>3</v>
      </c>
      <c r="H376" s="26">
        <v>3</v>
      </c>
      <c r="I376" s="26">
        <v>0</v>
      </c>
      <c r="J376" s="26">
        <v>3</v>
      </c>
      <c r="K376" s="9">
        <v>43909</v>
      </c>
    </row>
    <row r="377" spans="1:11" x14ac:dyDescent="0.25">
      <c r="A377" s="26" t="s">
        <v>10</v>
      </c>
      <c r="B377" s="26" t="s">
        <v>17</v>
      </c>
      <c r="C377" s="26" t="s">
        <v>12</v>
      </c>
      <c r="D377" s="26">
        <v>12</v>
      </c>
      <c r="E377" s="26">
        <v>10</v>
      </c>
      <c r="F377" s="26">
        <v>2</v>
      </c>
      <c r="G377" s="26">
        <v>6</v>
      </c>
      <c r="H377" s="26">
        <v>4</v>
      </c>
      <c r="I377" s="26">
        <v>0</v>
      </c>
      <c r="J377" s="26">
        <v>4</v>
      </c>
      <c r="K377" s="9">
        <v>43909</v>
      </c>
    </row>
    <row r="378" spans="1:11" x14ac:dyDescent="0.25">
      <c r="A378" s="26" t="s">
        <v>10</v>
      </c>
      <c r="B378" s="26" t="s">
        <v>17</v>
      </c>
      <c r="C378" s="26" t="s">
        <v>14</v>
      </c>
      <c r="D378" s="26">
        <v>0</v>
      </c>
      <c r="E378" s="26">
        <v>0</v>
      </c>
      <c r="F378" s="26">
        <v>0</v>
      </c>
      <c r="G378" s="26">
        <v>1</v>
      </c>
      <c r="H378" s="26">
        <v>1</v>
      </c>
      <c r="I378" s="26">
        <v>0</v>
      </c>
      <c r="J378" s="26">
        <v>1</v>
      </c>
      <c r="K378" s="9">
        <v>43909</v>
      </c>
    </row>
    <row r="379" spans="1:11" x14ac:dyDescent="0.25">
      <c r="A379" s="26" t="s">
        <v>18</v>
      </c>
      <c r="B379" s="26" t="s">
        <v>19</v>
      </c>
      <c r="C379" s="26" t="s">
        <v>16</v>
      </c>
      <c r="D379" s="26">
        <v>8</v>
      </c>
      <c r="E379" s="26">
        <v>8</v>
      </c>
      <c r="F379" s="26">
        <v>0</v>
      </c>
      <c r="G379" s="26">
        <v>8</v>
      </c>
      <c r="H379" s="26">
        <v>4</v>
      </c>
      <c r="I379" s="26">
        <v>0</v>
      </c>
      <c r="J379" s="26">
        <v>4</v>
      </c>
      <c r="K379" s="9">
        <v>43909</v>
      </c>
    </row>
    <row r="380" spans="1:11" x14ac:dyDescent="0.25">
      <c r="A380" s="26" t="s">
        <v>18</v>
      </c>
      <c r="B380" s="26" t="s">
        <v>19</v>
      </c>
      <c r="C380" s="26" t="s">
        <v>12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9">
        <v>43909</v>
      </c>
    </row>
    <row r="381" spans="1:11" x14ac:dyDescent="0.25">
      <c r="A381" s="26" t="s">
        <v>18</v>
      </c>
      <c r="B381" s="26" t="s">
        <v>20</v>
      </c>
      <c r="C381" s="26" t="s">
        <v>16</v>
      </c>
      <c r="D381" s="26">
        <v>8</v>
      </c>
      <c r="E381" s="26">
        <v>8</v>
      </c>
      <c r="F381" s="26">
        <v>0</v>
      </c>
      <c r="G381" s="26">
        <v>8</v>
      </c>
      <c r="H381" s="26">
        <v>6</v>
      </c>
      <c r="I381" s="26">
        <v>0</v>
      </c>
      <c r="J381" s="26">
        <v>6</v>
      </c>
      <c r="K381" s="9">
        <v>43909</v>
      </c>
    </row>
    <row r="382" spans="1:11" x14ac:dyDescent="0.25">
      <c r="A382" s="26" t="s">
        <v>18</v>
      </c>
      <c r="B382" s="26" t="s">
        <v>21</v>
      </c>
      <c r="C382" s="26" t="s">
        <v>16</v>
      </c>
      <c r="D382" s="26">
        <v>8</v>
      </c>
      <c r="E382" s="26">
        <v>8</v>
      </c>
      <c r="F382" s="26">
        <v>0</v>
      </c>
      <c r="G382" s="26">
        <v>8</v>
      </c>
      <c r="H382" s="26">
        <v>7</v>
      </c>
      <c r="I382" s="26">
        <v>0</v>
      </c>
      <c r="J382" s="26">
        <v>7</v>
      </c>
      <c r="K382" s="9">
        <v>43909</v>
      </c>
    </row>
    <row r="383" spans="1:11" x14ac:dyDescent="0.25">
      <c r="A383" s="26" t="s">
        <v>22</v>
      </c>
      <c r="B383" s="26" t="s">
        <v>44</v>
      </c>
      <c r="C383" s="26" t="s">
        <v>16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9">
        <v>43909</v>
      </c>
    </row>
    <row r="384" spans="1:11" x14ac:dyDescent="0.25">
      <c r="A384" s="26" t="s">
        <v>22</v>
      </c>
      <c r="B384" s="26" t="s">
        <v>23</v>
      </c>
      <c r="C384" s="26" t="s">
        <v>16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9">
        <v>43909</v>
      </c>
    </row>
    <row r="385" spans="1:11" x14ac:dyDescent="0.25">
      <c r="A385" s="26" t="s">
        <v>22</v>
      </c>
      <c r="B385" s="26" t="s">
        <v>23</v>
      </c>
      <c r="C385" s="26" t="s">
        <v>24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9">
        <v>43909</v>
      </c>
    </row>
    <row r="386" spans="1:11" x14ac:dyDescent="0.25">
      <c r="A386" s="26" t="s">
        <v>22</v>
      </c>
      <c r="B386" s="26" t="s">
        <v>23</v>
      </c>
      <c r="C386" s="26" t="s">
        <v>12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9">
        <v>43909</v>
      </c>
    </row>
    <row r="387" spans="1:11" x14ac:dyDescent="0.25">
      <c r="A387" s="26" t="s">
        <v>22</v>
      </c>
      <c r="B387" s="26" t="s">
        <v>23</v>
      </c>
      <c r="C387" s="26" t="s">
        <v>14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9">
        <v>43909</v>
      </c>
    </row>
    <row r="388" spans="1:11" x14ac:dyDescent="0.25">
      <c r="A388" s="26" t="s">
        <v>22</v>
      </c>
      <c r="B388" s="26" t="s">
        <v>23</v>
      </c>
      <c r="C388" s="26" t="s">
        <v>25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9">
        <v>43909</v>
      </c>
    </row>
    <row r="389" spans="1:11" x14ac:dyDescent="0.25">
      <c r="A389" s="26" t="s">
        <v>22</v>
      </c>
      <c r="B389" s="26" t="s">
        <v>23</v>
      </c>
      <c r="C389" s="26" t="s">
        <v>26</v>
      </c>
      <c r="D389" s="26">
        <v>0</v>
      </c>
      <c r="E389" s="26">
        <v>0</v>
      </c>
      <c r="F389" s="26">
        <v>0</v>
      </c>
      <c r="G389" s="26">
        <v>0</v>
      </c>
      <c r="H389" s="26">
        <v>0</v>
      </c>
      <c r="I389" s="26">
        <v>0</v>
      </c>
      <c r="J389" s="26">
        <v>0</v>
      </c>
      <c r="K389" s="9">
        <v>43909</v>
      </c>
    </row>
    <row r="390" spans="1:11" x14ac:dyDescent="0.25">
      <c r="A390" s="26" t="s">
        <v>22</v>
      </c>
      <c r="B390" s="26" t="s">
        <v>23</v>
      </c>
      <c r="C390" s="26" t="s">
        <v>27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9">
        <v>43909</v>
      </c>
    </row>
    <row r="391" spans="1:11" x14ac:dyDescent="0.25">
      <c r="A391" s="26" t="s">
        <v>22</v>
      </c>
      <c r="B391" s="26" t="s">
        <v>28</v>
      </c>
      <c r="C391" s="26" t="s">
        <v>16</v>
      </c>
      <c r="D391" s="26">
        <v>2</v>
      </c>
      <c r="E391" s="26">
        <v>2</v>
      </c>
      <c r="F391" s="26">
        <v>0</v>
      </c>
      <c r="G391" s="26">
        <v>5</v>
      </c>
      <c r="H391" s="26">
        <v>5</v>
      </c>
      <c r="I391" s="26">
        <v>0</v>
      </c>
      <c r="J391" s="26">
        <v>5</v>
      </c>
      <c r="K391" s="9">
        <v>43909</v>
      </c>
    </row>
    <row r="392" spans="1:11" x14ac:dyDescent="0.25">
      <c r="A392" s="26" t="s">
        <v>22</v>
      </c>
      <c r="B392" s="26" t="s">
        <v>28</v>
      </c>
      <c r="C392" s="26" t="s">
        <v>29</v>
      </c>
      <c r="D392" s="26">
        <v>1</v>
      </c>
      <c r="E392" s="26">
        <v>1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9">
        <v>43909</v>
      </c>
    </row>
    <row r="393" spans="1:11" x14ac:dyDescent="0.25">
      <c r="A393" s="26" t="s">
        <v>22</v>
      </c>
      <c r="B393" s="26" t="s">
        <v>28</v>
      </c>
      <c r="C393" s="26" t="s">
        <v>12</v>
      </c>
      <c r="D393" s="26">
        <v>5</v>
      </c>
      <c r="E393" s="26">
        <v>5</v>
      </c>
      <c r="F393" s="26">
        <v>0</v>
      </c>
      <c r="G393" s="26">
        <v>3</v>
      </c>
      <c r="H393" s="26">
        <v>0</v>
      </c>
      <c r="I393" s="26">
        <v>0</v>
      </c>
      <c r="J393" s="26">
        <v>0</v>
      </c>
      <c r="K393" s="9">
        <v>43909</v>
      </c>
    </row>
    <row r="394" spans="1:11" x14ac:dyDescent="0.25">
      <c r="A394" s="26" t="s">
        <v>22</v>
      </c>
      <c r="B394" s="26" t="s">
        <v>28</v>
      </c>
      <c r="C394" s="26" t="s">
        <v>26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9">
        <v>43909</v>
      </c>
    </row>
    <row r="395" spans="1:11" x14ac:dyDescent="0.25">
      <c r="A395" s="26" t="s">
        <v>22</v>
      </c>
      <c r="B395" s="26" t="s">
        <v>30</v>
      </c>
      <c r="C395" s="26" t="s">
        <v>24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9">
        <v>43909</v>
      </c>
    </row>
    <row r="396" spans="1:11" x14ac:dyDescent="0.25">
      <c r="A396" s="26" t="s">
        <v>22</v>
      </c>
      <c r="B396" s="26" t="s">
        <v>30</v>
      </c>
      <c r="C396" s="26" t="s">
        <v>25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9">
        <v>43909</v>
      </c>
    </row>
    <row r="397" spans="1:11" x14ac:dyDescent="0.25">
      <c r="A397" s="26" t="s">
        <v>22</v>
      </c>
      <c r="B397" s="26" t="s">
        <v>31</v>
      </c>
      <c r="C397" s="26" t="s">
        <v>25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9">
        <v>43909</v>
      </c>
    </row>
    <row r="398" spans="1:11" x14ac:dyDescent="0.25">
      <c r="A398" s="26" t="s">
        <v>22</v>
      </c>
      <c r="B398" s="26" t="s">
        <v>46</v>
      </c>
      <c r="C398" s="26" t="s">
        <v>24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9">
        <v>43909</v>
      </c>
    </row>
    <row r="399" spans="1:11" x14ac:dyDescent="0.25">
      <c r="A399" s="26" t="s">
        <v>22</v>
      </c>
      <c r="B399" s="26" t="s">
        <v>46</v>
      </c>
      <c r="C399" s="26" t="s">
        <v>26</v>
      </c>
      <c r="D399" s="26">
        <v>0</v>
      </c>
      <c r="E399" s="26">
        <v>0</v>
      </c>
      <c r="F399" s="26">
        <v>0</v>
      </c>
      <c r="G399" s="26">
        <v>2</v>
      </c>
      <c r="H399" s="26">
        <v>2</v>
      </c>
      <c r="I399" s="26">
        <v>0</v>
      </c>
      <c r="J399" s="26">
        <v>2</v>
      </c>
      <c r="K399" s="9">
        <v>43909</v>
      </c>
    </row>
    <row r="400" spans="1:11" x14ac:dyDescent="0.25">
      <c r="A400" s="26" t="s">
        <v>22</v>
      </c>
      <c r="B400" s="26" t="s">
        <v>32</v>
      </c>
      <c r="C400" s="26" t="s">
        <v>26</v>
      </c>
      <c r="D400" s="26">
        <v>36</v>
      </c>
      <c r="E400" s="26">
        <v>0</v>
      </c>
      <c r="F400" s="26">
        <v>36</v>
      </c>
      <c r="G400" s="26">
        <v>0</v>
      </c>
      <c r="H400" s="26">
        <v>0</v>
      </c>
      <c r="I400" s="26">
        <v>0</v>
      </c>
      <c r="J400" s="26">
        <v>0</v>
      </c>
      <c r="K400" s="9">
        <v>43909</v>
      </c>
    </row>
    <row r="401" spans="1:11" x14ac:dyDescent="0.25">
      <c r="A401" s="26" t="s">
        <v>22</v>
      </c>
      <c r="B401" s="26" t="s">
        <v>33</v>
      </c>
      <c r="C401" s="26" t="s">
        <v>29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9">
        <v>43909</v>
      </c>
    </row>
    <row r="402" spans="1:11" x14ac:dyDescent="0.25">
      <c r="A402" s="26" t="s">
        <v>22</v>
      </c>
      <c r="B402" s="26" t="s">
        <v>33</v>
      </c>
      <c r="C402" s="26" t="s">
        <v>14</v>
      </c>
      <c r="D402" s="26">
        <v>0</v>
      </c>
      <c r="E402" s="26">
        <v>0</v>
      </c>
      <c r="F402" s="26">
        <v>0</v>
      </c>
      <c r="G402" s="26">
        <v>1</v>
      </c>
      <c r="H402" s="26">
        <v>1</v>
      </c>
      <c r="I402" s="26">
        <v>0</v>
      </c>
      <c r="J402" s="26">
        <v>1</v>
      </c>
      <c r="K402" s="9">
        <v>43909</v>
      </c>
    </row>
    <row r="403" spans="1:11" x14ac:dyDescent="0.25">
      <c r="A403" s="26" t="s">
        <v>22</v>
      </c>
      <c r="B403" s="26" t="s">
        <v>33</v>
      </c>
      <c r="C403" s="26" t="s">
        <v>26</v>
      </c>
      <c r="D403" s="26">
        <v>30</v>
      </c>
      <c r="E403" s="26">
        <v>29</v>
      </c>
      <c r="F403" s="26">
        <v>1</v>
      </c>
      <c r="G403" s="26">
        <v>28</v>
      </c>
      <c r="H403" s="26">
        <v>12</v>
      </c>
      <c r="I403" s="26">
        <v>0</v>
      </c>
      <c r="J403" s="26">
        <v>12</v>
      </c>
      <c r="K403" s="9">
        <v>43909</v>
      </c>
    </row>
    <row r="404" spans="1:11" x14ac:dyDescent="0.25">
      <c r="A404" s="26" t="s">
        <v>22</v>
      </c>
      <c r="B404" s="26" t="s">
        <v>34</v>
      </c>
      <c r="C404" s="26" t="s">
        <v>16</v>
      </c>
      <c r="D404" s="26">
        <v>0</v>
      </c>
      <c r="E404" s="26">
        <v>0</v>
      </c>
      <c r="F404" s="26">
        <v>0</v>
      </c>
      <c r="G404" s="26">
        <v>3</v>
      </c>
      <c r="H404" s="26">
        <v>3</v>
      </c>
      <c r="I404" s="26">
        <v>0</v>
      </c>
      <c r="J404" s="26">
        <v>3</v>
      </c>
      <c r="K404" s="9">
        <v>43909</v>
      </c>
    </row>
    <row r="405" spans="1:11" x14ac:dyDescent="0.25">
      <c r="A405" s="26" t="s">
        <v>22</v>
      </c>
      <c r="B405" s="26" t="s">
        <v>34</v>
      </c>
      <c r="C405" s="26" t="s">
        <v>24</v>
      </c>
      <c r="D405" s="26">
        <v>0</v>
      </c>
      <c r="E405" s="26">
        <v>0</v>
      </c>
      <c r="F405" s="26">
        <v>0</v>
      </c>
      <c r="G405" s="26">
        <v>0</v>
      </c>
      <c r="H405" s="26">
        <v>0</v>
      </c>
      <c r="I405" s="26">
        <v>0</v>
      </c>
      <c r="J405" s="26">
        <v>0</v>
      </c>
      <c r="K405" s="9">
        <v>43909</v>
      </c>
    </row>
    <row r="406" spans="1:11" x14ac:dyDescent="0.25">
      <c r="A406" s="26" t="s">
        <v>22</v>
      </c>
      <c r="B406" s="26" t="s">
        <v>34</v>
      </c>
      <c r="C406" s="26" t="s">
        <v>12</v>
      </c>
      <c r="D406" s="26">
        <v>33</v>
      </c>
      <c r="E406" s="26">
        <v>33</v>
      </c>
      <c r="F406" s="26">
        <v>0</v>
      </c>
      <c r="G406" s="26">
        <v>30</v>
      </c>
      <c r="H406" s="26">
        <v>21</v>
      </c>
      <c r="I406" s="26">
        <v>0</v>
      </c>
      <c r="J406" s="26">
        <v>21</v>
      </c>
      <c r="K406" s="9">
        <v>43909</v>
      </c>
    </row>
    <row r="407" spans="1:11" x14ac:dyDescent="0.25">
      <c r="A407" s="26" t="s">
        <v>22</v>
      </c>
      <c r="B407" s="26" t="s">
        <v>35</v>
      </c>
      <c r="C407" s="26" t="s">
        <v>24</v>
      </c>
      <c r="D407" s="26">
        <v>0</v>
      </c>
      <c r="E407" s="26">
        <v>0</v>
      </c>
      <c r="F407" s="26">
        <v>0</v>
      </c>
      <c r="G407" s="26">
        <v>1</v>
      </c>
      <c r="H407" s="26">
        <v>1</v>
      </c>
      <c r="I407" s="26">
        <v>0</v>
      </c>
      <c r="J407" s="26">
        <v>1</v>
      </c>
      <c r="K407" s="9">
        <v>43909</v>
      </c>
    </row>
    <row r="408" spans="1:11" x14ac:dyDescent="0.25">
      <c r="A408" s="26" t="s">
        <v>22</v>
      </c>
      <c r="B408" s="26" t="s">
        <v>35</v>
      </c>
      <c r="C408" s="26" t="s">
        <v>14</v>
      </c>
      <c r="D408" s="26">
        <v>25</v>
      </c>
      <c r="E408" s="26">
        <v>23</v>
      </c>
      <c r="F408" s="26">
        <v>2</v>
      </c>
      <c r="G408" s="26">
        <v>22</v>
      </c>
      <c r="H408" s="26">
        <v>17</v>
      </c>
      <c r="I408" s="26">
        <v>0</v>
      </c>
      <c r="J408" s="26">
        <v>17</v>
      </c>
      <c r="K408" s="9">
        <v>43909</v>
      </c>
    </row>
    <row r="409" spans="1:11" x14ac:dyDescent="0.25">
      <c r="A409" s="26" t="s">
        <v>10</v>
      </c>
      <c r="B409" s="26" t="s">
        <v>11</v>
      </c>
      <c r="C409" s="26" t="s">
        <v>12</v>
      </c>
      <c r="D409" s="26">
        <v>8</v>
      </c>
      <c r="E409" s="26">
        <v>0</v>
      </c>
      <c r="F409" s="26">
        <v>8</v>
      </c>
      <c r="G409" s="26">
        <v>0</v>
      </c>
      <c r="H409" s="26">
        <v>0</v>
      </c>
      <c r="I409" s="26">
        <v>0</v>
      </c>
      <c r="J409" s="26">
        <v>0</v>
      </c>
      <c r="K409" s="9">
        <v>43910</v>
      </c>
    </row>
    <row r="410" spans="1:11" x14ac:dyDescent="0.25">
      <c r="A410" s="26" t="s">
        <v>10</v>
      </c>
      <c r="B410" s="26" t="s">
        <v>13</v>
      </c>
      <c r="C410" s="26" t="s">
        <v>12</v>
      </c>
      <c r="D410" s="26">
        <v>0</v>
      </c>
      <c r="E410" s="26">
        <v>0</v>
      </c>
      <c r="F410" s="26">
        <v>0</v>
      </c>
      <c r="G410" s="26">
        <v>5</v>
      </c>
      <c r="H410" s="26">
        <v>5</v>
      </c>
      <c r="I410" s="26">
        <v>0</v>
      </c>
      <c r="J410" s="26">
        <v>5</v>
      </c>
      <c r="K410" s="9">
        <v>43910</v>
      </c>
    </row>
    <row r="411" spans="1:11" x14ac:dyDescent="0.25">
      <c r="A411" s="26" t="s">
        <v>10</v>
      </c>
      <c r="B411" s="26" t="s">
        <v>13</v>
      </c>
      <c r="C411" s="26" t="s">
        <v>14</v>
      </c>
      <c r="D411" s="26">
        <v>8</v>
      </c>
      <c r="E411" s="26">
        <v>8</v>
      </c>
      <c r="F411" s="26">
        <v>0</v>
      </c>
      <c r="G411" s="26">
        <v>3</v>
      </c>
      <c r="H411" s="26">
        <v>3</v>
      </c>
      <c r="I411" s="26">
        <v>0</v>
      </c>
      <c r="J411" s="26">
        <v>3</v>
      </c>
      <c r="K411" s="9">
        <v>43910</v>
      </c>
    </row>
    <row r="412" spans="1:11" x14ac:dyDescent="0.25">
      <c r="A412" s="26" t="s">
        <v>10</v>
      </c>
      <c r="B412" s="26" t="s">
        <v>15</v>
      </c>
      <c r="C412" s="26" t="s">
        <v>12</v>
      </c>
      <c r="D412" s="26">
        <v>10</v>
      </c>
      <c r="E412" s="26">
        <v>9</v>
      </c>
      <c r="F412" s="26">
        <v>1</v>
      </c>
      <c r="G412" s="26">
        <v>9</v>
      </c>
      <c r="H412" s="26">
        <v>7</v>
      </c>
      <c r="I412" s="26">
        <v>0</v>
      </c>
      <c r="J412" s="26">
        <v>7</v>
      </c>
      <c r="K412" s="9">
        <v>43910</v>
      </c>
    </row>
    <row r="413" spans="1:11" x14ac:dyDescent="0.25">
      <c r="A413" s="26" t="s">
        <v>10</v>
      </c>
      <c r="B413" s="26" t="s">
        <v>17</v>
      </c>
      <c r="C413" s="26" t="s">
        <v>16</v>
      </c>
      <c r="D413" s="26">
        <v>0</v>
      </c>
      <c r="E413" s="26">
        <v>0</v>
      </c>
      <c r="F413" s="26">
        <v>0</v>
      </c>
      <c r="G413" s="26">
        <v>2</v>
      </c>
      <c r="H413" s="26">
        <v>2</v>
      </c>
      <c r="I413" s="26">
        <v>0</v>
      </c>
      <c r="J413" s="26">
        <v>2</v>
      </c>
      <c r="K413" s="9">
        <v>43910</v>
      </c>
    </row>
    <row r="414" spans="1:11" x14ac:dyDescent="0.25">
      <c r="A414" s="26" t="s">
        <v>10</v>
      </c>
      <c r="B414" s="26" t="s">
        <v>17</v>
      </c>
      <c r="C414" s="26" t="s">
        <v>12</v>
      </c>
      <c r="D414" s="26">
        <v>12</v>
      </c>
      <c r="E414" s="26">
        <v>10</v>
      </c>
      <c r="F414" s="26">
        <v>2</v>
      </c>
      <c r="G414" s="26">
        <v>7</v>
      </c>
      <c r="H414" s="26">
        <v>5</v>
      </c>
      <c r="I414" s="26">
        <v>0</v>
      </c>
      <c r="J414" s="26">
        <v>5</v>
      </c>
      <c r="K414" s="9">
        <v>43910</v>
      </c>
    </row>
    <row r="415" spans="1:11" x14ac:dyDescent="0.25">
      <c r="A415" s="26" t="s">
        <v>10</v>
      </c>
      <c r="B415" s="26" t="s">
        <v>17</v>
      </c>
      <c r="C415" s="26" t="s">
        <v>14</v>
      </c>
      <c r="D415" s="26">
        <v>0</v>
      </c>
      <c r="E415" s="26">
        <v>0</v>
      </c>
      <c r="F415" s="26">
        <v>0</v>
      </c>
      <c r="G415" s="26">
        <v>1</v>
      </c>
      <c r="H415" s="26">
        <v>1</v>
      </c>
      <c r="I415" s="26">
        <v>0</v>
      </c>
      <c r="J415" s="26">
        <v>1</v>
      </c>
      <c r="K415" s="9">
        <v>43910</v>
      </c>
    </row>
    <row r="416" spans="1:11" x14ac:dyDescent="0.25">
      <c r="A416" s="26" t="s">
        <v>18</v>
      </c>
      <c r="B416" s="26" t="s">
        <v>19</v>
      </c>
      <c r="C416" s="26" t="s">
        <v>16</v>
      </c>
      <c r="D416" s="26">
        <v>8</v>
      </c>
      <c r="E416" s="26">
        <v>8</v>
      </c>
      <c r="F416" s="26">
        <v>0</v>
      </c>
      <c r="G416" s="26">
        <v>8</v>
      </c>
      <c r="H416" s="26">
        <v>5</v>
      </c>
      <c r="I416" s="26">
        <v>0</v>
      </c>
      <c r="J416" s="26">
        <v>5</v>
      </c>
      <c r="K416" s="9">
        <v>43910</v>
      </c>
    </row>
    <row r="417" spans="1:11" x14ac:dyDescent="0.25">
      <c r="A417" s="26" t="s">
        <v>18</v>
      </c>
      <c r="B417" s="26" t="s">
        <v>20</v>
      </c>
      <c r="C417" s="26" t="s">
        <v>16</v>
      </c>
      <c r="D417" s="26">
        <v>8</v>
      </c>
      <c r="E417" s="26">
        <v>8</v>
      </c>
      <c r="F417" s="26">
        <v>0</v>
      </c>
      <c r="G417" s="26">
        <v>8</v>
      </c>
      <c r="H417" s="26">
        <v>6</v>
      </c>
      <c r="I417" s="26">
        <v>0</v>
      </c>
      <c r="J417" s="26">
        <v>6</v>
      </c>
      <c r="K417" s="9">
        <v>43910</v>
      </c>
    </row>
    <row r="418" spans="1:11" x14ac:dyDescent="0.25">
      <c r="A418" s="26" t="s">
        <v>18</v>
      </c>
      <c r="B418" s="26" t="s">
        <v>21</v>
      </c>
      <c r="C418" s="26" t="s">
        <v>16</v>
      </c>
      <c r="D418" s="26">
        <v>8</v>
      </c>
      <c r="E418" s="26">
        <v>0</v>
      </c>
      <c r="F418" s="26">
        <v>8</v>
      </c>
      <c r="G418" s="26">
        <v>1</v>
      </c>
      <c r="H418" s="26">
        <v>1</v>
      </c>
      <c r="I418" s="26">
        <v>0</v>
      </c>
      <c r="J418" s="26">
        <v>1</v>
      </c>
      <c r="K418" s="9">
        <v>43910</v>
      </c>
    </row>
    <row r="419" spans="1:11" x14ac:dyDescent="0.25">
      <c r="A419" s="26" t="s">
        <v>22</v>
      </c>
      <c r="B419" s="26" t="s">
        <v>44</v>
      </c>
      <c r="C419" s="26" t="s">
        <v>16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9">
        <v>43910</v>
      </c>
    </row>
    <row r="420" spans="1:11" x14ac:dyDescent="0.25">
      <c r="A420" s="26" t="s">
        <v>22</v>
      </c>
      <c r="B420" s="26" t="s">
        <v>23</v>
      </c>
      <c r="C420" s="26" t="s">
        <v>16</v>
      </c>
      <c r="D420" s="26">
        <v>0</v>
      </c>
      <c r="E420" s="26">
        <v>0</v>
      </c>
      <c r="F420" s="26">
        <v>0</v>
      </c>
      <c r="G420" s="26">
        <v>0</v>
      </c>
      <c r="H420" s="26">
        <v>0</v>
      </c>
      <c r="I420" s="26">
        <v>0</v>
      </c>
      <c r="J420" s="26">
        <v>0</v>
      </c>
      <c r="K420" s="9">
        <v>43910</v>
      </c>
    </row>
    <row r="421" spans="1:11" x14ac:dyDescent="0.25">
      <c r="A421" s="26" t="s">
        <v>22</v>
      </c>
      <c r="B421" s="26" t="s">
        <v>23</v>
      </c>
      <c r="C421" s="26" t="s">
        <v>24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9">
        <v>43910</v>
      </c>
    </row>
    <row r="422" spans="1:11" x14ac:dyDescent="0.25">
      <c r="A422" s="26" t="s">
        <v>22</v>
      </c>
      <c r="B422" s="26" t="s">
        <v>23</v>
      </c>
      <c r="C422" s="26" t="s">
        <v>12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9">
        <v>43910</v>
      </c>
    </row>
    <row r="423" spans="1:11" x14ac:dyDescent="0.25">
      <c r="A423" s="26" t="s">
        <v>22</v>
      </c>
      <c r="B423" s="26" t="s">
        <v>23</v>
      </c>
      <c r="C423" s="26" t="s">
        <v>14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9">
        <v>43910</v>
      </c>
    </row>
    <row r="424" spans="1:11" x14ac:dyDescent="0.25">
      <c r="A424" s="26" t="s">
        <v>22</v>
      </c>
      <c r="B424" s="26" t="s">
        <v>23</v>
      </c>
      <c r="C424" s="26" t="s">
        <v>25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9">
        <v>43910</v>
      </c>
    </row>
    <row r="425" spans="1:11" x14ac:dyDescent="0.25">
      <c r="A425" s="26" t="s">
        <v>22</v>
      </c>
      <c r="B425" s="26" t="s">
        <v>23</v>
      </c>
      <c r="C425" s="26" t="s">
        <v>26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9">
        <v>43910</v>
      </c>
    </row>
    <row r="426" spans="1:11" x14ac:dyDescent="0.25">
      <c r="A426" s="26" t="s">
        <v>22</v>
      </c>
      <c r="B426" s="26" t="s">
        <v>23</v>
      </c>
      <c r="C426" s="26" t="s">
        <v>27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9">
        <v>43910</v>
      </c>
    </row>
    <row r="427" spans="1:11" x14ac:dyDescent="0.25">
      <c r="A427" s="26" t="s">
        <v>22</v>
      </c>
      <c r="B427" s="26" t="s">
        <v>28</v>
      </c>
      <c r="C427" s="26" t="s">
        <v>16</v>
      </c>
      <c r="D427" s="26">
        <v>2</v>
      </c>
      <c r="E427" s="26">
        <v>2</v>
      </c>
      <c r="F427" s="26">
        <v>0</v>
      </c>
      <c r="G427" s="26">
        <v>2</v>
      </c>
      <c r="H427" s="26">
        <v>6</v>
      </c>
      <c r="I427" s="26">
        <v>0</v>
      </c>
      <c r="J427" s="26">
        <v>6</v>
      </c>
      <c r="K427" s="9">
        <v>43910</v>
      </c>
    </row>
    <row r="428" spans="1:11" x14ac:dyDescent="0.25">
      <c r="A428" s="26" t="s">
        <v>22</v>
      </c>
      <c r="B428" s="26" t="s">
        <v>28</v>
      </c>
      <c r="C428" s="26" t="s">
        <v>29</v>
      </c>
      <c r="D428" s="26">
        <v>1</v>
      </c>
      <c r="E428" s="26">
        <v>1</v>
      </c>
      <c r="F428" s="26">
        <v>0</v>
      </c>
      <c r="G428" s="26">
        <v>1</v>
      </c>
      <c r="H428" s="26">
        <v>0</v>
      </c>
      <c r="I428" s="26">
        <v>0</v>
      </c>
      <c r="J428" s="26">
        <v>0</v>
      </c>
      <c r="K428" s="9">
        <v>43910</v>
      </c>
    </row>
    <row r="429" spans="1:11" x14ac:dyDescent="0.25">
      <c r="A429" s="26" t="s">
        <v>22</v>
      </c>
      <c r="B429" s="26" t="s">
        <v>28</v>
      </c>
      <c r="C429" s="26" t="s">
        <v>12</v>
      </c>
      <c r="D429" s="26">
        <v>5</v>
      </c>
      <c r="E429" s="26">
        <v>5</v>
      </c>
      <c r="F429" s="26">
        <v>0</v>
      </c>
      <c r="G429" s="26">
        <v>5</v>
      </c>
      <c r="H429" s="26">
        <v>0</v>
      </c>
      <c r="I429" s="26">
        <v>0</v>
      </c>
      <c r="J429" s="26">
        <v>0</v>
      </c>
      <c r="K429" s="9">
        <v>43910</v>
      </c>
    </row>
    <row r="430" spans="1:11" x14ac:dyDescent="0.25">
      <c r="A430" s="26" t="s">
        <v>22</v>
      </c>
      <c r="B430" s="26" t="s">
        <v>30</v>
      </c>
      <c r="C430" s="26" t="s">
        <v>24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9">
        <v>43910</v>
      </c>
    </row>
    <row r="431" spans="1:11" x14ac:dyDescent="0.25">
      <c r="A431" s="26" t="s">
        <v>22</v>
      </c>
      <c r="B431" s="26" t="s">
        <v>30</v>
      </c>
      <c r="C431" s="26" t="s">
        <v>25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9">
        <v>43910</v>
      </c>
    </row>
    <row r="432" spans="1:11" x14ac:dyDescent="0.25">
      <c r="A432" s="26" t="s">
        <v>22</v>
      </c>
      <c r="B432" s="26" t="s">
        <v>31</v>
      </c>
      <c r="C432" s="26" t="s">
        <v>25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9">
        <v>43910</v>
      </c>
    </row>
    <row r="433" spans="1:11" x14ac:dyDescent="0.25">
      <c r="A433" s="26" t="s">
        <v>22</v>
      </c>
      <c r="B433" s="26" t="s">
        <v>46</v>
      </c>
      <c r="C433" s="26" t="s">
        <v>26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9">
        <v>43910</v>
      </c>
    </row>
    <row r="434" spans="1:11" x14ac:dyDescent="0.25">
      <c r="A434" s="26" t="s">
        <v>22</v>
      </c>
      <c r="B434" s="26" t="s">
        <v>32</v>
      </c>
      <c r="C434" s="26" t="s">
        <v>26</v>
      </c>
      <c r="D434" s="26">
        <v>36</v>
      </c>
      <c r="E434" s="26">
        <v>0</v>
      </c>
      <c r="F434" s="26">
        <v>36</v>
      </c>
      <c r="G434" s="26">
        <v>0</v>
      </c>
      <c r="H434" s="26">
        <v>0</v>
      </c>
      <c r="I434" s="26">
        <v>0</v>
      </c>
      <c r="J434" s="26">
        <v>0</v>
      </c>
      <c r="K434" s="9">
        <v>43910</v>
      </c>
    </row>
    <row r="435" spans="1:11" x14ac:dyDescent="0.25">
      <c r="A435" s="26" t="s">
        <v>22</v>
      </c>
      <c r="B435" s="26" t="s">
        <v>33</v>
      </c>
      <c r="C435" s="26" t="s">
        <v>14</v>
      </c>
      <c r="D435" s="26">
        <v>0</v>
      </c>
      <c r="E435" s="26">
        <v>0</v>
      </c>
      <c r="F435" s="26">
        <v>0</v>
      </c>
      <c r="G435" s="26">
        <v>0</v>
      </c>
      <c r="H435" s="26">
        <v>0</v>
      </c>
      <c r="I435" s="26">
        <v>0</v>
      </c>
      <c r="J435" s="26">
        <v>0</v>
      </c>
      <c r="K435" s="9">
        <v>43910</v>
      </c>
    </row>
    <row r="436" spans="1:11" x14ac:dyDescent="0.25">
      <c r="A436" s="26" t="s">
        <v>22</v>
      </c>
      <c r="B436" s="26" t="s">
        <v>33</v>
      </c>
      <c r="C436" s="26" t="s">
        <v>26</v>
      </c>
      <c r="D436" s="26">
        <v>30</v>
      </c>
      <c r="E436" s="26">
        <v>29</v>
      </c>
      <c r="F436" s="26">
        <v>1</v>
      </c>
      <c r="G436" s="26">
        <v>29</v>
      </c>
      <c r="H436" s="26">
        <v>8</v>
      </c>
      <c r="I436" s="26">
        <v>0</v>
      </c>
      <c r="J436" s="26">
        <v>8</v>
      </c>
      <c r="K436" s="9">
        <v>43910</v>
      </c>
    </row>
    <row r="437" spans="1:11" x14ac:dyDescent="0.25">
      <c r="A437" s="26" t="s">
        <v>22</v>
      </c>
      <c r="B437" s="26" t="s">
        <v>34</v>
      </c>
      <c r="C437" s="26" t="s">
        <v>16</v>
      </c>
      <c r="D437" s="26">
        <v>0</v>
      </c>
      <c r="E437" s="26">
        <v>0</v>
      </c>
      <c r="F437" s="26">
        <v>0</v>
      </c>
      <c r="G437" s="26">
        <v>3</v>
      </c>
      <c r="H437" s="26">
        <v>3</v>
      </c>
      <c r="I437" s="26">
        <v>0</v>
      </c>
      <c r="J437" s="26">
        <v>3</v>
      </c>
      <c r="K437" s="9">
        <v>43910</v>
      </c>
    </row>
    <row r="438" spans="1:11" x14ac:dyDescent="0.25">
      <c r="A438" s="26" t="s">
        <v>22</v>
      </c>
      <c r="B438" s="26" t="s">
        <v>34</v>
      </c>
      <c r="C438" s="26" t="s">
        <v>12</v>
      </c>
      <c r="D438" s="26">
        <v>33</v>
      </c>
      <c r="E438" s="26">
        <v>33</v>
      </c>
      <c r="F438" s="26">
        <v>0</v>
      </c>
      <c r="G438" s="26">
        <v>30</v>
      </c>
      <c r="H438" s="26">
        <v>22</v>
      </c>
      <c r="I438" s="26">
        <v>0</v>
      </c>
      <c r="J438" s="26">
        <v>22</v>
      </c>
      <c r="K438" s="9">
        <v>43910</v>
      </c>
    </row>
    <row r="439" spans="1:11" x14ac:dyDescent="0.25">
      <c r="A439" s="26" t="s">
        <v>22</v>
      </c>
      <c r="B439" s="26" t="s">
        <v>35</v>
      </c>
      <c r="C439" s="26" t="s">
        <v>24</v>
      </c>
      <c r="D439" s="26">
        <v>0</v>
      </c>
      <c r="E439" s="26">
        <v>0</v>
      </c>
      <c r="F439" s="26">
        <v>0</v>
      </c>
      <c r="G439" s="26">
        <v>1</v>
      </c>
      <c r="H439" s="26">
        <v>1</v>
      </c>
      <c r="I439" s="26">
        <v>0</v>
      </c>
      <c r="J439" s="26">
        <v>1</v>
      </c>
      <c r="K439" s="9">
        <v>43910</v>
      </c>
    </row>
    <row r="440" spans="1:11" x14ac:dyDescent="0.25">
      <c r="A440" s="26" t="s">
        <v>22</v>
      </c>
      <c r="B440" s="26" t="s">
        <v>35</v>
      </c>
      <c r="C440" s="26" t="s">
        <v>14</v>
      </c>
      <c r="D440" s="26">
        <v>25</v>
      </c>
      <c r="E440" s="26">
        <v>23</v>
      </c>
      <c r="F440" s="26">
        <v>2</v>
      </c>
      <c r="G440" s="26">
        <v>22</v>
      </c>
      <c r="H440" s="26">
        <v>14</v>
      </c>
      <c r="I440" s="26">
        <v>0</v>
      </c>
      <c r="J440" s="26">
        <v>14</v>
      </c>
      <c r="K440" s="9">
        <v>43910</v>
      </c>
    </row>
    <row r="441" spans="1:11" x14ac:dyDescent="0.25">
      <c r="A441" s="26" t="s">
        <v>10</v>
      </c>
      <c r="B441" s="26" t="s">
        <v>11</v>
      </c>
      <c r="C441" s="26" t="s">
        <v>12</v>
      </c>
      <c r="D441" s="26">
        <v>8</v>
      </c>
      <c r="E441" s="26">
        <v>0</v>
      </c>
      <c r="F441" s="26">
        <v>8</v>
      </c>
      <c r="G441" s="26">
        <v>0</v>
      </c>
      <c r="H441" s="26">
        <v>0</v>
      </c>
      <c r="I441" s="26">
        <v>0</v>
      </c>
      <c r="J441" s="26">
        <v>0</v>
      </c>
      <c r="K441" s="9">
        <v>43911</v>
      </c>
    </row>
    <row r="442" spans="1:11" x14ac:dyDescent="0.25">
      <c r="A442" s="26" t="s">
        <v>10</v>
      </c>
      <c r="B442" s="26" t="s">
        <v>13</v>
      </c>
      <c r="C442" s="26" t="s">
        <v>12</v>
      </c>
      <c r="D442" s="26">
        <v>0</v>
      </c>
      <c r="E442" s="26">
        <v>0</v>
      </c>
      <c r="F442" s="26">
        <v>0</v>
      </c>
      <c r="G442" s="26">
        <v>7</v>
      </c>
      <c r="H442" s="26">
        <v>7</v>
      </c>
      <c r="I442" s="26">
        <v>0</v>
      </c>
      <c r="J442" s="26">
        <v>7</v>
      </c>
      <c r="K442" s="9">
        <v>43911</v>
      </c>
    </row>
    <row r="443" spans="1:11" x14ac:dyDescent="0.25">
      <c r="A443" s="26" t="s">
        <v>10</v>
      </c>
      <c r="B443" s="26" t="s">
        <v>13</v>
      </c>
      <c r="C443" s="26" t="s">
        <v>14</v>
      </c>
      <c r="D443" s="26">
        <v>8</v>
      </c>
      <c r="E443" s="26">
        <v>8</v>
      </c>
      <c r="F443" s="26">
        <v>0</v>
      </c>
      <c r="G443" s="26">
        <v>1</v>
      </c>
      <c r="H443" s="26">
        <v>1</v>
      </c>
      <c r="I443" s="26">
        <v>0</v>
      </c>
      <c r="J443" s="26">
        <v>1</v>
      </c>
      <c r="K443" s="9">
        <v>43911</v>
      </c>
    </row>
    <row r="444" spans="1:11" x14ac:dyDescent="0.25">
      <c r="A444" s="26" t="s">
        <v>10</v>
      </c>
      <c r="B444" s="26" t="s">
        <v>15</v>
      </c>
      <c r="C444" s="26" t="s">
        <v>12</v>
      </c>
      <c r="D444" s="26">
        <v>10</v>
      </c>
      <c r="E444" s="26">
        <v>9</v>
      </c>
      <c r="F444" s="26">
        <v>1</v>
      </c>
      <c r="G444" s="26">
        <v>9</v>
      </c>
      <c r="H444" s="26">
        <v>6</v>
      </c>
      <c r="I444" s="26">
        <v>0</v>
      </c>
      <c r="J444" s="26">
        <v>6</v>
      </c>
      <c r="K444" s="9">
        <v>43911</v>
      </c>
    </row>
    <row r="445" spans="1:11" x14ac:dyDescent="0.25">
      <c r="A445" s="26" t="s">
        <v>10</v>
      </c>
      <c r="B445" s="26" t="s">
        <v>17</v>
      </c>
      <c r="C445" s="26" t="s">
        <v>16</v>
      </c>
      <c r="D445" s="26">
        <v>0</v>
      </c>
      <c r="E445" s="26">
        <v>0</v>
      </c>
      <c r="F445" s="26">
        <v>0</v>
      </c>
      <c r="G445" s="26">
        <v>2</v>
      </c>
      <c r="H445" s="26">
        <v>2</v>
      </c>
      <c r="I445" s="26">
        <v>0</v>
      </c>
      <c r="J445" s="26">
        <v>2</v>
      </c>
      <c r="K445" s="9">
        <v>43911</v>
      </c>
    </row>
    <row r="446" spans="1:11" x14ac:dyDescent="0.25">
      <c r="A446" s="26" t="s">
        <v>10</v>
      </c>
      <c r="B446" s="26" t="s">
        <v>17</v>
      </c>
      <c r="C446" s="26" t="s">
        <v>12</v>
      </c>
      <c r="D446" s="26">
        <v>12</v>
      </c>
      <c r="E446" s="26">
        <v>12</v>
      </c>
      <c r="F446" s="26">
        <v>0</v>
      </c>
      <c r="G446" s="26">
        <v>10</v>
      </c>
      <c r="H446" s="26">
        <v>5</v>
      </c>
      <c r="I446" s="26">
        <v>0</v>
      </c>
      <c r="J446" s="26">
        <v>5</v>
      </c>
      <c r="K446" s="9">
        <v>43911</v>
      </c>
    </row>
    <row r="447" spans="1:11" x14ac:dyDescent="0.25">
      <c r="A447" s="26" t="s">
        <v>10</v>
      </c>
      <c r="B447" s="26" t="s">
        <v>17</v>
      </c>
      <c r="C447" s="26" t="s">
        <v>14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9">
        <v>43911</v>
      </c>
    </row>
    <row r="448" spans="1:11" x14ac:dyDescent="0.25">
      <c r="A448" s="26" t="s">
        <v>18</v>
      </c>
      <c r="B448" s="26" t="s">
        <v>19</v>
      </c>
      <c r="C448" s="26" t="s">
        <v>16</v>
      </c>
      <c r="D448" s="26">
        <v>8</v>
      </c>
      <c r="E448" s="26">
        <v>8</v>
      </c>
      <c r="F448" s="26">
        <v>0</v>
      </c>
      <c r="G448" s="26">
        <v>8</v>
      </c>
      <c r="H448" s="26">
        <v>6</v>
      </c>
      <c r="I448" s="26">
        <v>0</v>
      </c>
      <c r="J448" s="26">
        <v>6</v>
      </c>
      <c r="K448" s="9">
        <v>43911</v>
      </c>
    </row>
    <row r="449" spans="1:11" x14ac:dyDescent="0.25">
      <c r="A449" s="26" t="s">
        <v>18</v>
      </c>
      <c r="B449" s="26" t="s">
        <v>20</v>
      </c>
      <c r="C449" s="26" t="s">
        <v>16</v>
      </c>
      <c r="D449" s="26">
        <v>8</v>
      </c>
      <c r="E449" s="26">
        <v>8</v>
      </c>
      <c r="F449" s="26">
        <v>0</v>
      </c>
      <c r="G449" s="26">
        <v>8</v>
      </c>
      <c r="H449" s="26">
        <v>0</v>
      </c>
      <c r="I449" s="26">
        <v>0</v>
      </c>
      <c r="J449" s="26">
        <v>0</v>
      </c>
      <c r="K449" s="9">
        <v>43911</v>
      </c>
    </row>
    <row r="450" spans="1:11" x14ac:dyDescent="0.25">
      <c r="A450" s="26" t="s">
        <v>18</v>
      </c>
      <c r="B450" s="26" t="s">
        <v>21</v>
      </c>
      <c r="C450" s="26" t="s">
        <v>16</v>
      </c>
      <c r="D450" s="26">
        <v>8</v>
      </c>
      <c r="E450" s="26">
        <v>0</v>
      </c>
      <c r="F450" s="26">
        <v>8</v>
      </c>
      <c r="G450" s="26">
        <v>1</v>
      </c>
      <c r="H450" s="26">
        <v>1</v>
      </c>
      <c r="I450" s="26">
        <v>0</v>
      </c>
      <c r="J450" s="26">
        <v>1</v>
      </c>
      <c r="K450" s="9">
        <v>43911</v>
      </c>
    </row>
    <row r="451" spans="1:11" x14ac:dyDescent="0.25">
      <c r="A451" s="26" t="s">
        <v>22</v>
      </c>
      <c r="B451" s="26" t="s">
        <v>23</v>
      </c>
      <c r="C451" s="26" t="s">
        <v>16</v>
      </c>
      <c r="D451" s="26">
        <v>0</v>
      </c>
      <c r="E451" s="26">
        <v>0</v>
      </c>
      <c r="F451" s="26">
        <v>0</v>
      </c>
      <c r="G451" s="26">
        <v>0</v>
      </c>
      <c r="H451" s="26">
        <v>0</v>
      </c>
      <c r="I451" s="26">
        <v>0</v>
      </c>
      <c r="J451" s="26">
        <v>0</v>
      </c>
      <c r="K451" s="9">
        <v>43911</v>
      </c>
    </row>
    <row r="452" spans="1:11" x14ac:dyDescent="0.25">
      <c r="A452" s="26" t="s">
        <v>22</v>
      </c>
      <c r="B452" s="26" t="s">
        <v>23</v>
      </c>
      <c r="C452" s="26" t="s">
        <v>24</v>
      </c>
      <c r="D452" s="26">
        <v>0</v>
      </c>
      <c r="E452" s="26">
        <v>0</v>
      </c>
      <c r="F452" s="26">
        <v>0</v>
      </c>
      <c r="G452" s="26">
        <v>0</v>
      </c>
      <c r="H452" s="26">
        <v>0</v>
      </c>
      <c r="I452" s="26">
        <v>0</v>
      </c>
      <c r="J452" s="26">
        <v>0</v>
      </c>
      <c r="K452" s="9">
        <v>43911</v>
      </c>
    </row>
    <row r="453" spans="1:11" x14ac:dyDescent="0.25">
      <c r="A453" s="26" t="s">
        <v>22</v>
      </c>
      <c r="B453" s="26" t="s">
        <v>23</v>
      </c>
      <c r="C453" s="26" t="s">
        <v>12</v>
      </c>
      <c r="D453" s="26">
        <v>0</v>
      </c>
      <c r="E453" s="26">
        <v>0</v>
      </c>
      <c r="F453" s="26">
        <v>0</v>
      </c>
      <c r="G453" s="26">
        <v>0</v>
      </c>
      <c r="H453" s="26">
        <v>0</v>
      </c>
      <c r="I453" s="26">
        <v>0</v>
      </c>
      <c r="J453" s="26">
        <v>0</v>
      </c>
      <c r="K453" s="9">
        <v>43911</v>
      </c>
    </row>
    <row r="454" spans="1:11" x14ac:dyDescent="0.25">
      <c r="A454" s="26" t="s">
        <v>22</v>
      </c>
      <c r="B454" s="26" t="s">
        <v>23</v>
      </c>
      <c r="C454" s="26" t="s">
        <v>14</v>
      </c>
      <c r="D454" s="26">
        <v>0</v>
      </c>
      <c r="E454" s="26">
        <v>0</v>
      </c>
      <c r="F454" s="26">
        <v>0</v>
      </c>
      <c r="G454" s="26">
        <v>0</v>
      </c>
      <c r="H454" s="26">
        <v>0</v>
      </c>
      <c r="I454" s="26">
        <v>0</v>
      </c>
      <c r="J454" s="26">
        <v>0</v>
      </c>
      <c r="K454" s="9">
        <v>43911</v>
      </c>
    </row>
    <row r="455" spans="1:11" x14ac:dyDescent="0.25">
      <c r="A455" s="26" t="s">
        <v>22</v>
      </c>
      <c r="B455" s="26" t="s">
        <v>23</v>
      </c>
      <c r="C455" s="26" t="s">
        <v>25</v>
      </c>
      <c r="D455" s="26">
        <v>0</v>
      </c>
      <c r="E455" s="26">
        <v>0</v>
      </c>
      <c r="F455" s="26">
        <v>0</v>
      </c>
      <c r="G455" s="26">
        <v>0</v>
      </c>
      <c r="H455" s="26">
        <v>0</v>
      </c>
      <c r="I455" s="26">
        <v>0</v>
      </c>
      <c r="J455" s="26">
        <v>0</v>
      </c>
      <c r="K455" s="9">
        <v>43911</v>
      </c>
    </row>
    <row r="456" spans="1:11" x14ac:dyDescent="0.25">
      <c r="A456" s="26" t="s">
        <v>22</v>
      </c>
      <c r="B456" s="26" t="s">
        <v>23</v>
      </c>
      <c r="C456" s="26" t="s">
        <v>26</v>
      </c>
      <c r="D456" s="26">
        <v>0</v>
      </c>
      <c r="E456" s="26">
        <v>0</v>
      </c>
      <c r="F456" s="26">
        <v>0</v>
      </c>
      <c r="G456" s="26">
        <v>0</v>
      </c>
      <c r="H456" s="26">
        <v>0</v>
      </c>
      <c r="I456" s="26">
        <v>0</v>
      </c>
      <c r="J456" s="26">
        <v>0</v>
      </c>
      <c r="K456" s="9">
        <v>43911</v>
      </c>
    </row>
    <row r="457" spans="1:11" x14ac:dyDescent="0.25">
      <c r="A457" s="26" t="s">
        <v>22</v>
      </c>
      <c r="B457" s="26" t="s">
        <v>23</v>
      </c>
      <c r="C457" s="26" t="s">
        <v>27</v>
      </c>
      <c r="D457" s="26">
        <v>0</v>
      </c>
      <c r="E457" s="26">
        <v>0</v>
      </c>
      <c r="F457" s="26">
        <v>0</v>
      </c>
      <c r="G457" s="26">
        <v>0</v>
      </c>
      <c r="H457" s="26">
        <v>0</v>
      </c>
      <c r="I457" s="26">
        <v>0</v>
      </c>
      <c r="J457" s="26">
        <v>0</v>
      </c>
      <c r="K457" s="9">
        <v>43911</v>
      </c>
    </row>
    <row r="458" spans="1:11" x14ac:dyDescent="0.25">
      <c r="A458" s="26" t="s">
        <v>22</v>
      </c>
      <c r="B458" s="26" t="s">
        <v>28</v>
      </c>
      <c r="C458" s="26" t="s">
        <v>16</v>
      </c>
      <c r="D458" s="26">
        <v>2</v>
      </c>
      <c r="E458" s="26">
        <v>2</v>
      </c>
      <c r="F458" s="26">
        <v>0</v>
      </c>
      <c r="G458" s="26">
        <v>2</v>
      </c>
      <c r="H458" s="26">
        <v>5</v>
      </c>
      <c r="I458" s="26">
        <v>0</v>
      </c>
      <c r="J458" s="26">
        <v>5</v>
      </c>
      <c r="K458" s="9">
        <v>43911</v>
      </c>
    </row>
    <row r="459" spans="1:11" x14ac:dyDescent="0.25">
      <c r="A459" s="26" t="s">
        <v>22</v>
      </c>
      <c r="B459" s="26" t="s">
        <v>28</v>
      </c>
      <c r="C459" s="26" t="s">
        <v>29</v>
      </c>
      <c r="D459" s="26">
        <v>1</v>
      </c>
      <c r="E459" s="26">
        <v>1</v>
      </c>
      <c r="F459" s="26">
        <v>0</v>
      </c>
      <c r="G459" s="26">
        <v>1</v>
      </c>
      <c r="H459" s="26">
        <v>0</v>
      </c>
      <c r="I459" s="26">
        <v>0</v>
      </c>
      <c r="J459" s="26">
        <v>0</v>
      </c>
      <c r="K459" s="9">
        <v>43911</v>
      </c>
    </row>
    <row r="460" spans="1:11" x14ac:dyDescent="0.25">
      <c r="A460" s="26" t="s">
        <v>22</v>
      </c>
      <c r="B460" s="26" t="s">
        <v>28</v>
      </c>
      <c r="C460" s="26" t="s">
        <v>12</v>
      </c>
      <c r="D460" s="26">
        <v>5</v>
      </c>
      <c r="E460" s="26">
        <v>5</v>
      </c>
      <c r="F460" s="26">
        <v>0</v>
      </c>
      <c r="G460" s="26">
        <v>5</v>
      </c>
      <c r="H460" s="26">
        <v>0</v>
      </c>
      <c r="I460" s="26">
        <v>0</v>
      </c>
      <c r="J460" s="26">
        <v>0</v>
      </c>
      <c r="K460" s="9">
        <v>43911</v>
      </c>
    </row>
    <row r="461" spans="1:11" x14ac:dyDescent="0.25">
      <c r="A461" s="26" t="s">
        <v>22</v>
      </c>
      <c r="B461" s="26" t="s">
        <v>30</v>
      </c>
      <c r="C461" s="26" t="s">
        <v>24</v>
      </c>
      <c r="D461" s="26">
        <v>0</v>
      </c>
      <c r="E461" s="26">
        <v>0</v>
      </c>
      <c r="F461" s="26">
        <v>0</v>
      </c>
      <c r="G461" s="26">
        <v>0</v>
      </c>
      <c r="H461" s="26">
        <v>0</v>
      </c>
      <c r="I461" s="26">
        <v>0</v>
      </c>
      <c r="J461" s="26">
        <v>0</v>
      </c>
      <c r="K461" s="9">
        <v>43911</v>
      </c>
    </row>
    <row r="462" spans="1:11" x14ac:dyDescent="0.25">
      <c r="A462" s="26" t="s">
        <v>22</v>
      </c>
      <c r="B462" s="26" t="s">
        <v>30</v>
      </c>
      <c r="C462" s="26" t="s">
        <v>25</v>
      </c>
      <c r="D462" s="26">
        <v>0</v>
      </c>
      <c r="E462" s="26">
        <v>0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9">
        <v>43911</v>
      </c>
    </row>
    <row r="463" spans="1:11" x14ac:dyDescent="0.25">
      <c r="A463" s="26" t="s">
        <v>22</v>
      </c>
      <c r="B463" s="26" t="s">
        <v>31</v>
      </c>
      <c r="C463" s="26" t="s">
        <v>25</v>
      </c>
      <c r="D463" s="26">
        <v>0</v>
      </c>
      <c r="E463" s="26">
        <v>0</v>
      </c>
      <c r="F463" s="26">
        <v>0</v>
      </c>
      <c r="G463" s="26">
        <v>0</v>
      </c>
      <c r="H463" s="26">
        <v>0</v>
      </c>
      <c r="I463" s="26">
        <v>0</v>
      </c>
      <c r="J463" s="26">
        <v>0</v>
      </c>
      <c r="K463" s="9">
        <v>43911</v>
      </c>
    </row>
    <row r="464" spans="1:11" x14ac:dyDescent="0.25">
      <c r="A464" s="26" t="s">
        <v>22</v>
      </c>
      <c r="B464" s="26" t="s">
        <v>32</v>
      </c>
      <c r="C464" s="26" t="s">
        <v>16</v>
      </c>
      <c r="D464" s="26">
        <v>36</v>
      </c>
      <c r="E464" s="26">
        <v>0</v>
      </c>
      <c r="F464" s="26">
        <v>36</v>
      </c>
      <c r="G464" s="26">
        <v>0</v>
      </c>
      <c r="H464" s="26">
        <v>0</v>
      </c>
      <c r="I464" s="26">
        <v>0</v>
      </c>
      <c r="J464" s="26">
        <v>0</v>
      </c>
      <c r="K464" s="9">
        <v>43911</v>
      </c>
    </row>
    <row r="465" spans="1:11" x14ac:dyDescent="0.25">
      <c r="A465" s="26" t="s">
        <v>22</v>
      </c>
      <c r="B465" s="26" t="s">
        <v>33</v>
      </c>
      <c r="C465" s="26" t="s">
        <v>26</v>
      </c>
      <c r="D465" s="26">
        <v>30</v>
      </c>
      <c r="E465" s="26">
        <v>25</v>
      </c>
      <c r="F465" s="26">
        <v>5</v>
      </c>
      <c r="G465" s="26">
        <v>25</v>
      </c>
      <c r="H465" s="26">
        <v>5</v>
      </c>
      <c r="I465" s="26">
        <v>0</v>
      </c>
      <c r="J465" s="26">
        <v>5</v>
      </c>
      <c r="K465" s="9">
        <v>43911</v>
      </c>
    </row>
    <row r="466" spans="1:11" x14ac:dyDescent="0.25">
      <c r="A466" s="26" t="s">
        <v>22</v>
      </c>
      <c r="B466" s="26" t="s">
        <v>34</v>
      </c>
      <c r="C466" s="26" t="s">
        <v>16</v>
      </c>
      <c r="D466" s="26">
        <v>0</v>
      </c>
      <c r="E466" s="26">
        <v>0</v>
      </c>
      <c r="F466" s="26">
        <v>0</v>
      </c>
      <c r="G466" s="26">
        <v>3</v>
      </c>
      <c r="H466" s="26">
        <v>3</v>
      </c>
      <c r="I466" s="26">
        <v>0</v>
      </c>
      <c r="J466" s="26">
        <v>3</v>
      </c>
      <c r="K466" s="9">
        <v>43911</v>
      </c>
    </row>
    <row r="467" spans="1:11" x14ac:dyDescent="0.25">
      <c r="A467" s="26" t="s">
        <v>22</v>
      </c>
      <c r="B467" s="26" t="s">
        <v>34</v>
      </c>
      <c r="C467" s="26" t="s">
        <v>12</v>
      </c>
      <c r="D467" s="26">
        <v>33</v>
      </c>
      <c r="E467" s="26">
        <v>33</v>
      </c>
      <c r="F467" s="26">
        <v>0</v>
      </c>
      <c r="G467" s="26">
        <v>30</v>
      </c>
      <c r="H467" s="26">
        <v>20</v>
      </c>
      <c r="I467" s="26">
        <v>0</v>
      </c>
      <c r="J467" s="26">
        <v>20</v>
      </c>
      <c r="K467" s="9">
        <v>43911</v>
      </c>
    </row>
    <row r="468" spans="1:11" x14ac:dyDescent="0.25">
      <c r="A468" s="26" t="s">
        <v>22</v>
      </c>
      <c r="B468" s="26" t="s">
        <v>35</v>
      </c>
      <c r="C468" s="26" t="s">
        <v>24</v>
      </c>
      <c r="D468" s="26">
        <v>0</v>
      </c>
      <c r="E468" s="26">
        <v>0</v>
      </c>
      <c r="F468" s="26">
        <v>0</v>
      </c>
      <c r="G468" s="26">
        <v>1</v>
      </c>
      <c r="H468" s="26">
        <v>1</v>
      </c>
      <c r="I468" s="26">
        <v>0</v>
      </c>
      <c r="J468" s="26">
        <v>1</v>
      </c>
      <c r="K468" s="9">
        <v>43911</v>
      </c>
    </row>
    <row r="469" spans="1:11" x14ac:dyDescent="0.25">
      <c r="A469" s="26" t="s">
        <v>22</v>
      </c>
      <c r="B469" s="26" t="s">
        <v>35</v>
      </c>
      <c r="C469" s="26" t="s">
        <v>14</v>
      </c>
      <c r="D469" s="26">
        <v>25</v>
      </c>
      <c r="E469" s="26">
        <v>23</v>
      </c>
      <c r="F469" s="26">
        <v>2</v>
      </c>
      <c r="G469" s="26">
        <v>22</v>
      </c>
      <c r="H469" s="26">
        <v>14</v>
      </c>
      <c r="I469" s="26">
        <v>0</v>
      </c>
      <c r="J469" s="26">
        <v>14</v>
      </c>
      <c r="K469" s="9">
        <v>43911</v>
      </c>
    </row>
    <row r="470" spans="1:11" x14ac:dyDescent="0.25">
      <c r="A470" s="26" t="s">
        <v>10</v>
      </c>
      <c r="B470" s="26" t="s">
        <v>11</v>
      </c>
      <c r="C470" s="26" t="s">
        <v>12</v>
      </c>
      <c r="D470" s="26">
        <v>8</v>
      </c>
      <c r="E470" s="26">
        <v>0</v>
      </c>
      <c r="F470" s="26">
        <v>8</v>
      </c>
      <c r="G470" s="26">
        <v>0</v>
      </c>
      <c r="H470" s="26">
        <v>0</v>
      </c>
      <c r="I470" s="26">
        <v>0</v>
      </c>
      <c r="J470" s="26">
        <v>0</v>
      </c>
      <c r="K470" s="9">
        <v>43912</v>
      </c>
    </row>
    <row r="471" spans="1:11" x14ac:dyDescent="0.25">
      <c r="A471" s="26" t="s">
        <v>10</v>
      </c>
      <c r="B471" s="26" t="s">
        <v>13</v>
      </c>
      <c r="C471" s="26" t="s">
        <v>12</v>
      </c>
      <c r="D471" s="26">
        <v>0</v>
      </c>
      <c r="E471" s="26">
        <v>0</v>
      </c>
      <c r="F471" s="26">
        <v>0</v>
      </c>
      <c r="G471" s="26">
        <v>4</v>
      </c>
      <c r="H471" s="26">
        <v>4</v>
      </c>
      <c r="I471" s="26">
        <v>0</v>
      </c>
      <c r="J471" s="26">
        <v>4</v>
      </c>
      <c r="K471" s="9">
        <v>43912</v>
      </c>
    </row>
    <row r="472" spans="1:11" x14ac:dyDescent="0.25">
      <c r="A472" s="26" t="s">
        <v>10</v>
      </c>
      <c r="B472" s="26" t="s">
        <v>13</v>
      </c>
      <c r="C472" s="26" t="s">
        <v>14</v>
      </c>
      <c r="D472" s="26">
        <v>8</v>
      </c>
      <c r="E472" s="26">
        <v>8</v>
      </c>
      <c r="F472" s="26">
        <v>0</v>
      </c>
      <c r="G472" s="26">
        <v>4</v>
      </c>
      <c r="H472" s="26">
        <v>1</v>
      </c>
      <c r="I472" s="26">
        <v>0</v>
      </c>
      <c r="J472" s="26">
        <v>1</v>
      </c>
      <c r="K472" s="9">
        <v>43912</v>
      </c>
    </row>
    <row r="473" spans="1:11" x14ac:dyDescent="0.25">
      <c r="A473" s="26" t="s">
        <v>10</v>
      </c>
      <c r="B473" s="26" t="s">
        <v>15</v>
      </c>
      <c r="C473" s="26" t="s">
        <v>12</v>
      </c>
      <c r="D473" s="26">
        <v>10</v>
      </c>
      <c r="E473" s="26">
        <v>9</v>
      </c>
      <c r="F473" s="26">
        <v>1</v>
      </c>
      <c r="G473" s="26">
        <v>9</v>
      </c>
      <c r="H473" s="26">
        <v>3</v>
      </c>
      <c r="I473" s="26">
        <v>0</v>
      </c>
      <c r="J473" s="26">
        <v>3</v>
      </c>
      <c r="K473" s="9">
        <v>43912</v>
      </c>
    </row>
    <row r="474" spans="1:11" x14ac:dyDescent="0.25">
      <c r="A474" s="26" t="s">
        <v>10</v>
      </c>
      <c r="B474" s="26" t="s">
        <v>17</v>
      </c>
      <c r="C474" s="26" t="s">
        <v>16</v>
      </c>
      <c r="D474" s="26">
        <v>0</v>
      </c>
      <c r="E474" s="26">
        <v>0</v>
      </c>
      <c r="F474" s="26">
        <v>0</v>
      </c>
      <c r="G474" s="26">
        <v>3</v>
      </c>
      <c r="H474" s="26">
        <v>3</v>
      </c>
      <c r="I474" s="26">
        <v>0</v>
      </c>
      <c r="J474" s="26">
        <v>3</v>
      </c>
      <c r="K474" s="9">
        <v>43912</v>
      </c>
    </row>
    <row r="475" spans="1:11" x14ac:dyDescent="0.25">
      <c r="A475" s="26" t="s">
        <v>10</v>
      </c>
      <c r="B475" s="26" t="s">
        <v>17</v>
      </c>
      <c r="C475" s="26" t="s">
        <v>12</v>
      </c>
      <c r="D475" s="26">
        <v>12</v>
      </c>
      <c r="E475" s="26">
        <v>12</v>
      </c>
      <c r="F475" s="26">
        <v>0</v>
      </c>
      <c r="G475" s="26">
        <v>9</v>
      </c>
      <c r="H475" s="26">
        <v>5</v>
      </c>
      <c r="I475" s="26">
        <v>0</v>
      </c>
      <c r="J475" s="26">
        <v>5</v>
      </c>
      <c r="K475" s="9">
        <v>43912</v>
      </c>
    </row>
    <row r="476" spans="1:11" x14ac:dyDescent="0.25">
      <c r="A476" s="26" t="s">
        <v>18</v>
      </c>
      <c r="B476" s="26" t="s">
        <v>19</v>
      </c>
      <c r="C476" s="26" t="s">
        <v>16</v>
      </c>
      <c r="D476" s="26">
        <v>8</v>
      </c>
      <c r="E476" s="26">
        <v>8</v>
      </c>
      <c r="F476" s="26">
        <v>0</v>
      </c>
      <c r="G476" s="26">
        <v>8</v>
      </c>
      <c r="H476" s="26">
        <v>6</v>
      </c>
      <c r="I476" s="26">
        <v>0</v>
      </c>
      <c r="J476" s="26">
        <v>6</v>
      </c>
      <c r="K476" s="9">
        <v>43912</v>
      </c>
    </row>
    <row r="477" spans="1:11" x14ac:dyDescent="0.25">
      <c r="A477" s="26" t="s">
        <v>18</v>
      </c>
      <c r="B477" s="26" t="s">
        <v>20</v>
      </c>
      <c r="C477" s="26" t="s">
        <v>16</v>
      </c>
      <c r="D477" s="26">
        <v>8</v>
      </c>
      <c r="E477" s="26">
        <v>8</v>
      </c>
      <c r="F477" s="26">
        <v>0</v>
      </c>
      <c r="G477" s="26">
        <v>7</v>
      </c>
      <c r="H477" s="26">
        <v>6</v>
      </c>
      <c r="I477" s="26">
        <v>0</v>
      </c>
      <c r="J477" s="26">
        <v>6</v>
      </c>
      <c r="K477" s="9">
        <v>43912</v>
      </c>
    </row>
    <row r="478" spans="1:11" x14ac:dyDescent="0.25">
      <c r="A478" s="26" t="s">
        <v>18</v>
      </c>
      <c r="B478" s="26" t="s">
        <v>20</v>
      </c>
      <c r="C478" s="26" t="s">
        <v>12</v>
      </c>
      <c r="D478" s="26">
        <v>0</v>
      </c>
      <c r="E478" s="26">
        <v>0</v>
      </c>
      <c r="F478" s="26">
        <v>0</v>
      </c>
      <c r="G478" s="26">
        <v>1</v>
      </c>
      <c r="H478" s="26">
        <v>1</v>
      </c>
      <c r="I478" s="26">
        <v>0</v>
      </c>
      <c r="J478" s="26">
        <v>1</v>
      </c>
      <c r="K478" s="9">
        <v>43912</v>
      </c>
    </row>
    <row r="479" spans="1:11" x14ac:dyDescent="0.25">
      <c r="A479" s="26" t="s">
        <v>18</v>
      </c>
      <c r="B479" s="26" t="s">
        <v>21</v>
      </c>
      <c r="C479" s="26" t="s">
        <v>16</v>
      </c>
      <c r="D479" s="26">
        <v>8</v>
      </c>
      <c r="E479" s="26">
        <v>0</v>
      </c>
      <c r="F479" s="26">
        <v>8</v>
      </c>
      <c r="G479" s="26">
        <v>1</v>
      </c>
      <c r="H479" s="26">
        <v>1</v>
      </c>
      <c r="I479" s="26">
        <v>0</v>
      </c>
      <c r="J479" s="26">
        <v>1</v>
      </c>
      <c r="K479" s="9">
        <v>43912</v>
      </c>
    </row>
    <row r="480" spans="1:11" x14ac:dyDescent="0.25">
      <c r="A480" s="26" t="s">
        <v>22</v>
      </c>
      <c r="B480" s="26" t="s">
        <v>23</v>
      </c>
      <c r="C480" s="26" t="s">
        <v>16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9">
        <v>43912</v>
      </c>
    </row>
    <row r="481" spans="1:11" x14ac:dyDescent="0.25">
      <c r="A481" s="26" t="s">
        <v>22</v>
      </c>
      <c r="B481" s="26" t="s">
        <v>23</v>
      </c>
      <c r="C481" s="26" t="s">
        <v>24</v>
      </c>
      <c r="D481" s="26">
        <v>0</v>
      </c>
      <c r="E481" s="26">
        <v>0</v>
      </c>
      <c r="F481" s="26">
        <v>0</v>
      </c>
      <c r="G481" s="26">
        <v>0</v>
      </c>
      <c r="H481" s="26">
        <v>0</v>
      </c>
      <c r="I481" s="26">
        <v>0</v>
      </c>
      <c r="J481" s="26">
        <v>0</v>
      </c>
      <c r="K481" s="9">
        <v>43912</v>
      </c>
    </row>
    <row r="482" spans="1:11" x14ac:dyDescent="0.25">
      <c r="A482" s="26" t="s">
        <v>22</v>
      </c>
      <c r="B482" s="26" t="s">
        <v>23</v>
      </c>
      <c r="C482" s="26" t="s">
        <v>12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9">
        <v>43912</v>
      </c>
    </row>
    <row r="483" spans="1:11" x14ac:dyDescent="0.25">
      <c r="A483" s="26" t="s">
        <v>22</v>
      </c>
      <c r="B483" s="26" t="s">
        <v>23</v>
      </c>
      <c r="C483" s="26" t="s">
        <v>14</v>
      </c>
      <c r="D483" s="26">
        <v>0</v>
      </c>
      <c r="E483" s="26">
        <v>0</v>
      </c>
      <c r="F483" s="26">
        <v>0</v>
      </c>
      <c r="G483" s="26">
        <v>0</v>
      </c>
      <c r="H483" s="26">
        <v>0</v>
      </c>
      <c r="I483" s="26">
        <v>0</v>
      </c>
      <c r="J483" s="26">
        <v>0</v>
      </c>
      <c r="K483" s="9">
        <v>43912</v>
      </c>
    </row>
    <row r="484" spans="1:11" x14ac:dyDescent="0.25">
      <c r="A484" s="26" t="s">
        <v>22</v>
      </c>
      <c r="B484" s="26" t="s">
        <v>23</v>
      </c>
      <c r="C484" s="26" t="s">
        <v>25</v>
      </c>
      <c r="D484" s="26">
        <v>0</v>
      </c>
      <c r="E484" s="26">
        <v>0</v>
      </c>
      <c r="F484" s="26">
        <v>0</v>
      </c>
      <c r="G484" s="26">
        <v>0</v>
      </c>
      <c r="H484" s="26">
        <v>0</v>
      </c>
      <c r="I484" s="26">
        <v>0</v>
      </c>
      <c r="J484" s="26">
        <v>0</v>
      </c>
      <c r="K484" s="9">
        <v>43912</v>
      </c>
    </row>
    <row r="485" spans="1:11" x14ac:dyDescent="0.25">
      <c r="A485" s="26" t="s">
        <v>22</v>
      </c>
      <c r="B485" s="26" t="s">
        <v>23</v>
      </c>
      <c r="C485" s="26" t="s">
        <v>26</v>
      </c>
      <c r="D485" s="26">
        <v>0</v>
      </c>
      <c r="E485" s="26">
        <v>0</v>
      </c>
      <c r="F485" s="26">
        <v>0</v>
      </c>
      <c r="G485" s="26">
        <v>0</v>
      </c>
      <c r="H485" s="26">
        <v>0</v>
      </c>
      <c r="I485" s="26">
        <v>0</v>
      </c>
      <c r="J485" s="26">
        <v>0</v>
      </c>
      <c r="K485" s="9">
        <v>43912</v>
      </c>
    </row>
    <row r="486" spans="1:11" x14ac:dyDescent="0.25">
      <c r="A486" s="26" t="s">
        <v>22</v>
      </c>
      <c r="B486" s="26" t="s">
        <v>23</v>
      </c>
      <c r="C486" s="26" t="s">
        <v>27</v>
      </c>
      <c r="D486" s="26">
        <v>0</v>
      </c>
      <c r="E486" s="26">
        <v>0</v>
      </c>
      <c r="F486" s="26">
        <v>0</v>
      </c>
      <c r="G486" s="26">
        <v>0</v>
      </c>
      <c r="H486" s="26">
        <v>0</v>
      </c>
      <c r="I486" s="26">
        <v>0</v>
      </c>
      <c r="J486" s="26">
        <v>0</v>
      </c>
      <c r="K486" s="9">
        <v>43912</v>
      </c>
    </row>
    <row r="487" spans="1:11" x14ac:dyDescent="0.25">
      <c r="A487" s="26" t="s">
        <v>22</v>
      </c>
      <c r="B487" s="26" t="s">
        <v>28</v>
      </c>
      <c r="C487" s="26" t="s">
        <v>16</v>
      </c>
      <c r="D487" s="26">
        <v>2</v>
      </c>
      <c r="E487" s="26">
        <v>2</v>
      </c>
      <c r="F487" s="26">
        <v>0</v>
      </c>
      <c r="G487" s="26">
        <v>2</v>
      </c>
      <c r="H487" s="26">
        <v>4</v>
      </c>
      <c r="I487" s="26">
        <v>0</v>
      </c>
      <c r="J487" s="26">
        <v>4</v>
      </c>
      <c r="K487" s="9">
        <v>43912</v>
      </c>
    </row>
    <row r="488" spans="1:11" x14ac:dyDescent="0.25">
      <c r="A488" s="26" t="s">
        <v>22</v>
      </c>
      <c r="B488" s="26" t="s">
        <v>28</v>
      </c>
      <c r="C488" s="26" t="s">
        <v>29</v>
      </c>
      <c r="D488" s="26">
        <v>1</v>
      </c>
      <c r="E488" s="26">
        <v>1</v>
      </c>
      <c r="F488" s="26">
        <v>0</v>
      </c>
      <c r="G488" s="26">
        <v>1</v>
      </c>
      <c r="H488" s="26">
        <v>0</v>
      </c>
      <c r="I488" s="26">
        <v>0</v>
      </c>
      <c r="J488" s="26">
        <v>0</v>
      </c>
      <c r="K488" s="9">
        <v>43912</v>
      </c>
    </row>
    <row r="489" spans="1:11" x14ac:dyDescent="0.25">
      <c r="A489" s="26" t="s">
        <v>22</v>
      </c>
      <c r="B489" s="26" t="s">
        <v>28</v>
      </c>
      <c r="C489" s="26" t="s">
        <v>12</v>
      </c>
      <c r="D489" s="26">
        <v>5</v>
      </c>
      <c r="E489" s="26">
        <v>5</v>
      </c>
      <c r="F489" s="26">
        <v>0</v>
      </c>
      <c r="G489" s="26">
        <v>5</v>
      </c>
      <c r="H489" s="26">
        <v>0</v>
      </c>
      <c r="I489" s="26">
        <v>0</v>
      </c>
      <c r="J489" s="26">
        <v>0</v>
      </c>
      <c r="K489" s="9">
        <v>43912</v>
      </c>
    </row>
    <row r="490" spans="1:11" x14ac:dyDescent="0.25">
      <c r="A490" s="26" t="s">
        <v>22</v>
      </c>
      <c r="B490" s="26" t="s">
        <v>30</v>
      </c>
      <c r="C490" s="26" t="s">
        <v>24</v>
      </c>
      <c r="D490" s="26">
        <v>0</v>
      </c>
      <c r="E490" s="26">
        <v>0</v>
      </c>
      <c r="F490" s="26">
        <v>0</v>
      </c>
      <c r="G490" s="26">
        <v>0</v>
      </c>
      <c r="H490" s="26">
        <v>0</v>
      </c>
      <c r="I490" s="26">
        <v>0</v>
      </c>
      <c r="J490" s="26">
        <v>0</v>
      </c>
      <c r="K490" s="9">
        <v>43912</v>
      </c>
    </row>
    <row r="491" spans="1:11" x14ac:dyDescent="0.25">
      <c r="A491" s="26" t="s">
        <v>22</v>
      </c>
      <c r="B491" s="26" t="s">
        <v>30</v>
      </c>
      <c r="C491" s="26" t="s">
        <v>25</v>
      </c>
      <c r="D491" s="26">
        <v>0</v>
      </c>
      <c r="E491" s="26">
        <v>0</v>
      </c>
      <c r="F491" s="26">
        <v>0</v>
      </c>
      <c r="G491" s="26">
        <v>0</v>
      </c>
      <c r="H491" s="26">
        <v>0</v>
      </c>
      <c r="I491" s="26">
        <v>0</v>
      </c>
      <c r="J491" s="26">
        <v>0</v>
      </c>
      <c r="K491" s="9">
        <v>43912</v>
      </c>
    </row>
    <row r="492" spans="1:11" x14ac:dyDescent="0.25">
      <c r="A492" s="26" t="s">
        <v>22</v>
      </c>
      <c r="B492" s="26" t="s">
        <v>31</v>
      </c>
      <c r="C492" s="26" t="s">
        <v>25</v>
      </c>
      <c r="D492" s="26">
        <v>0</v>
      </c>
      <c r="E492" s="26">
        <v>0</v>
      </c>
      <c r="F492" s="26">
        <v>0</v>
      </c>
      <c r="G492" s="26">
        <v>0</v>
      </c>
      <c r="H492" s="26">
        <v>0</v>
      </c>
      <c r="I492" s="26">
        <v>0</v>
      </c>
      <c r="J492" s="26">
        <v>0</v>
      </c>
      <c r="K492" s="9">
        <v>43912</v>
      </c>
    </row>
    <row r="493" spans="1:11" x14ac:dyDescent="0.25">
      <c r="A493" s="26" t="s">
        <v>22</v>
      </c>
      <c r="B493" s="26" t="s">
        <v>32</v>
      </c>
      <c r="C493" s="26" t="s">
        <v>16</v>
      </c>
      <c r="D493" s="26">
        <v>36</v>
      </c>
      <c r="E493" s="26">
        <v>0</v>
      </c>
      <c r="F493" s="26">
        <v>36</v>
      </c>
      <c r="G493" s="26">
        <v>0</v>
      </c>
      <c r="H493" s="26">
        <v>0</v>
      </c>
      <c r="I493" s="26">
        <v>0</v>
      </c>
      <c r="J493" s="26">
        <v>0</v>
      </c>
      <c r="K493" s="9">
        <v>43912</v>
      </c>
    </row>
    <row r="494" spans="1:11" x14ac:dyDescent="0.25">
      <c r="A494" s="26" t="s">
        <v>22</v>
      </c>
      <c r="B494" s="26" t="s">
        <v>33</v>
      </c>
      <c r="C494" s="26" t="s">
        <v>26</v>
      </c>
      <c r="D494" s="26">
        <v>30</v>
      </c>
      <c r="E494" s="26">
        <v>25</v>
      </c>
      <c r="F494" s="26">
        <v>5</v>
      </c>
      <c r="G494" s="26">
        <v>25</v>
      </c>
      <c r="H494" s="26">
        <v>5</v>
      </c>
      <c r="I494" s="26">
        <v>0</v>
      </c>
      <c r="J494" s="26">
        <v>5</v>
      </c>
      <c r="K494" s="9">
        <v>43912</v>
      </c>
    </row>
    <row r="495" spans="1:11" x14ac:dyDescent="0.25">
      <c r="A495" s="26" t="s">
        <v>22</v>
      </c>
      <c r="B495" s="26" t="s">
        <v>34</v>
      </c>
      <c r="C495" s="26" t="s">
        <v>16</v>
      </c>
      <c r="D495" s="26">
        <v>0</v>
      </c>
      <c r="E495" s="26">
        <v>0</v>
      </c>
      <c r="F495" s="26">
        <v>0</v>
      </c>
      <c r="G495" s="26">
        <v>3</v>
      </c>
      <c r="H495" s="26">
        <v>3</v>
      </c>
      <c r="I495" s="26">
        <v>0</v>
      </c>
      <c r="J495" s="26">
        <v>3</v>
      </c>
      <c r="K495" s="9">
        <v>43912</v>
      </c>
    </row>
    <row r="496" spans="1:11" x14ac:dyDescent="0.25">
      <c r="A496" s="26" t="s">
        <v>22</v>
      </c>
      <c r="B496" s="26" t="s">
        <v>34</v>
      </c>
      <c r="C496" s="26" t="s">
        <v>12</v>
      </c>
      <c r="D496" s="26">
        <v>33</v>
      </c>
      <c r="E496" s="26">
        <v>33</v>
      </c>
      <c r="F496" s="26">
        <v>0</v>
      </c>
      <c r="G496" s="26">
        <v>30</v>
      </c>
      <c r="H496" s="26">
        <v>25</v>
      </c>
      <c r="I496" s="26">
        <v>0</v>
      </c>
      <c r="J496" s="26">
        <v>25</v>
      </c>
      <c r="K496" s="9">
        <v>43912</v>
      </c>
    </row>
    <row r="497" spans="1:11" x14ac:dyDescent="0.25">
      <c r="A497" s="26" t="s">
        <v>22</v>
      </c>
      <c r="B497" s="26" t="s">
        <v>35</v>
      </c>
      <c r="C497" s="26" t="s">
        <v>24</v>
      </c>
      <c r="D497" s="26">
        <v>0</v>
      </c>
      <c r="E497" s="26">
        <v>0</v>
      </c>
      <c r="F497" s="26">
        <v>0</v>
      </c>
      <c r="G497" s="26">
        <v>1</v>
      </c>
      <c r="H497" s="26">
        <v>1</v>
      </c>
      <c r="I497" s="26">
        <v>0</v>
      </c>
      <c r="J497" s="26">
        <v>1</v>
      </c>
      <c r="K497" s="9">
        <v>43912</v>
      </c>
    </row>
    <row r="498" spans="1:11" x14ac:dyDescent="0.25">
      <c r="A498" s="26" t="s">
        <v>22</v>
      </c>
      <c r="B498" s="26" t="s">
        <v>35</v>
      </c>
      <c r="C498" s="26" t="s">
        <v>14</v>
      </c>
      <c r="D498" s="26">
        <v>25</v>
      </c>
      <c r="E498" s="26">
        <v>23</v>
      </c>
      <c r="F498" s="26">
        <v>2</v>
      </c>
      <c r="G498" s="26">
        <v>22</v>
      </c>
      <c r="H498" s="26">
        <v>17</v>
      </c>
      <c r="I498" s="26">
        <v>0</v>
      </c>
      <c r="J498" s="26">
        <v>17</v>
      </c>
      <c r="K498" s="9">
        <v>43912</v>
      </c>
    </row>
    <row r="499" spans="1:11" x14ac:dyDescent="0.25">
      <c r="A499" s="26" t="s">
        <v>10</v>
      </c>
      <c r="B499" s="26" t="s">
        <v>11</v>
      </c>
      <c r="C499" s="26" t="s">
        <v>12</v>
      </c>
      <c r="D499" s="26">
        <v>8</v>
      </c>
      <c r="E499" s="26">
        <v>0</v>
      </c>
      <c r="F499" s="26">
        <v>8</v>
      </c>
      <c r="G499" s="26">
        <v>0</v>
      </c>
      <c r="H499" s="26">
        <v>0</v>
      </c>
      <c r="I499" s="26">
        <v>0</v>
      </c>
      <c r="J499" s="26">
        <v>0</v>
      </c>
      <c r="K499" s="9">
        <v>43913</v>
      </c>
    </row>
    <row r="500" spans="1:11" x14ac:dyDescent="0.25">
      <c r="A500" s="26" t="s">
        <v>10</v>
      </c>
      <c r="B500" s="26" t="s">
        <v>13</v>
      </c>
      <c r="C500" s="26" t="s">
        <v>12</v>
      </c>
      <c r="D500" s="26">
        <v>0</v>
      </c>
      <c r="E500" s="26">
        <v>0</v>
      </c>
      <c r="F500" s="26">
        <v>0</v>
      </c>
      <c r="G500" s="26">
        <v>4</v>
      </c>
      <c r="H500" s="26">
        <v>4</v>
      </c>
      <c r="I500" s="26">
        <v>0</v>
      </c>
      <c r="J500" s="26">
        <v>4</v>
      </c>
      <c r="K500" s="9">
        <v>43913</v>
      </c>
    </row>
    <row r="501" spans="1:11" x14ac:dyDescent="0.25">
      <c r="A501" s="26" t="s">
        <v>10</v>
      </c>
      <c r="B501" s="26" t="s">
        <v>13</v>
      </c>
      <c r="C501" s="26" t="s">
        <v>14</v>
      </c>
      <c r="D501" s="26">
        <v>8</v>
      </c>
      <c r="E501" s="26">
        <v>8</v>
      </c>
      <c r="F501" s="26">
        <v>0</v>
      </c>
      <c r="G501" s="26">
        <v>4</v>
      </c>
      <c r="H501" s="26">
        <v>3</v>
      </c>
      <c r="I501" s="26">
        <v>0</v>
      </c>
      <c r="J501" s="26">
        <v>3</v>
      </c>
      <c r="K501" s="9">
        <v>43913</v>
      </c>
    </row>
    <row r="502" spans="1:11" x14ac:dyDescent="0.25">
      <c r="A502" s="26" t="s">
        <v>10</v>
      </c>
      <c r="B502" s="26" t="s">
        <v>15</v>
      </c>
      <c r="C502" s="26" t="s">
        <v>12</v>
      </c>
      <c r="D502" s="26">
        <v>10</v>
      </c>
      <c r="E502" s="26">
        <v>9</v>
      </c>
      <c r="F502" s="26">
        <v>1</v>
      </c>
      <c r="G502" s="26">
        <v>9</v>
      </c>
      <c r="H502" s="26">
        <v>4</v>
      </c>
      <c r="I502" s="26">
        <v>0</v>
      </c>
      <c r="J502" s="26">
        <v>4</v>
      </c>
      <c r="K502" s="9">
        <v>43913</v>
      </c>
    </row>
    <row r="503" spans="1:11" x14ac:dyDescent="0.25">
      <c r="A503" s="26" t="s">
        <v>10</v>
      </c>
      <c r="B503" s="26" t="s">
        <v>17</v>
      </c>
      <c r="C503" s="26" t="s">
        <v>16</v>
      </c>
      <c r="D503" s="26">
        <v>0</v>
      </c>
      <c r="E503" s="26">
        <v>0</v>
      </c>
      <c r="F503" s="26">
        <v>0</v>
      </c>
      <c r="G503" s="26">
        <v>3</v>
      </c>
      <c r="H503" s="26">
        <v>3</v>
      </c>
      <c r="I503" s="26">
        <v>0</v>
      </c>
      <c r="J503" s="26">
        <v>3</v>
      </c>
      <c r="K503" s="9">
        <v>43913</v>
      </c>
    </row>
    <row r="504" spans="1:11" x14ac:dyDescent="0.25">
      <c r="A504" s="26" t="s">
        <v>10</v>
      </c>
      <c r="B504" s="26" t="s">
        <v>17</v>
      </c>
      <c r="C504" s="26" t="s">
        <v>12</v>
      </c>
      <c r="D504" s="26">
        <v>12</v>
      </c>
      <c r="E504" s="26">
        <v>10</v>
      </c>
      <c r="F504" s="26">
        <v>2</v>
      </c>
      <c r="G504" s="26">
        <v>7</v>
      </c>
      <c r="H504" s="26">
        <v>5</v>
      </c>
      <c r="I504" s="26">
        <v>0</v>
      </c>
      <c r="J504" s="26">
        <v>5</v>
      </c>
      <c r="K504" s="9">
        <v>43913</v>
      </c>
    </row>
    <row r="505" spans="1:11" x14ac:dyDescent="0.25">
      <c r="A505" s="26" t="s">
        <v>18</v>
      </c>
      <c r="B505" s="26" t="s">
        <v>19</v>
      </c>
      <c r="C505" s="26" t="s">
        <v>16</v>
      </c>
      <c r="D505" s="26">
        <v>8</v>
      </c>
      <c r="E505" s="26">
        <v>8</v>
      </c>
      <c r="F505" s="26">
        <v>0</v>
      </c>
      <c r="G505" s="26">
        <v>8</v>
      </c>
      <c r="H505" s="26">
        <v>7</v>
      </c>
      <c r="I505" s="26">
        <v>0</v>
      </c>
      <c r="J505" s="26">
        <v>7</v>
      </c>
      <c r="K505" s="9">
        <v>43913</v>
      </c>
    </row>
    <row r="506" spans="1:11" x14ac:dyDescent="0.25">
      <c r="A506" s="26" t="s">
        <v>18</v>
      </c>
      <c r="B506" s="26" t="s">
        <v>20</v>
      </c>
      <c r="C506" s="26" t="s">
        <v>16</v>
      </c>
      <c r="D506" s="26">
        <v>8</v>
      </c>
      <c r="E506" s="26">
        <v>8</v>
      </c>
      <c r="F506" s="26">
        <v>0</v>
      </c>
      <c r="G506" s="26">
        <v>8</v>
      </c>
      <c r="H506" s="26">
        <v>8</v>
      </c>
      <c r="I506" s="26">
        <v>0</v>
      </c>
      <c r="J506" s="26">
        <v>8</v>
      </c>
      <c r="K506" s="9">
        <v>43913</v>
      </c>
    </row>
    <row r="507" spans="1:11" x14ac:dyDescent="0.25">
      <c r="A507" s="26" t="s">
        <v>18</v>
      </c>
      <c r="B507" s="26" t="s">
        <v>20</v>
      </c>
      <c r="C507" s="26" t="s">
        <v>12</v>
      </c>
      <c r="D507" s="26">
        <v>0</v>
      </c>
      <c r="E507" s="26">
        <v>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9">
        <v>43913</v>
      </c>
    </row>
    <row r="508" spans="1:11" x14ac:dyDescent="0.25">
      <c r="A508" s="26" t="s">
        <v>18</v>
      </c>
      <c r="B508" s="26" t="s">
        <v>21</v>
      </c>
      <c r="C508" s="26" t="s">
        <v>16</v>
      </c>
      <c r="D508" s="26">
        <v>8</v>
      </c>
      <c r="E508" s="26">
        <v>8</v>
      </c>
      <c r="F508" s="26">
        <v>0</v>
      </c>
      <c r="G508" s="26">
        <v>8</v>
      </c>
      <c r="H508" s="26">
        <v>1</v>
      </c>
      <c r="I508" s="26">
        <v>0</v>
      </c>
      <c r="J508" s="26">
        <v>1</v>
      </c>
      <c r="K508" s="9">
        <v>43913</v>
      </c>
    </row>
    <row r="509" spans="1:11" x14ac:dyDescent="0.25">
      <c r="A509" s="26" t="s">
        <v>22</v>
      </c>
      <c r="B509" s="26" t="s">
        <v>44</v>
      </c>
      <c r="C509" s="26" t="s">
        <v>16</v>
      </c>
      <c r="D509" s="26">
        <v>0</v>
      </c>
      <c r="E509" s="26">
        <v>0</v>
      </c>
      <c r="F509" s="26">
        <v>0</v>
      </c>
      <c r="G509" s="26">
        <v>0</v>
      </c>
      <c r="H509" s="26">
        <v>0</v>
      </c>
      <c r="I509" s="26">
        <v>0</v>
      </c>
      <c r="J509" s="26">
        <v>0</v>
      </c>
      <c r="K509" s="9">
        <v>43913</v>
      </c>
    </row>
    <row r="510" spans="1:11" x14ac:dyDescent="0.25">
      <c r="A510" s="26" t="s">
        <v>22</v>
      </c>
      <c r="B510" s="26" t="s">
        <v>44</v>
      </c>
      <c r="C510" s="26" t="s">
        <v>12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9">
        <v>43913</v>
      </c>
    </row>
    <row r="511" spans="1:11" x14ac:dyDescent="0.25">
      <c r="A511" s="26" t="s">
        <v>22</v>
      </c>
      <c r="B511" s="26" t="s">
        <v>23</v>
      </c>
      <c r="C511" s="26" t="s">
        <v>16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9">
        <v>43913</v>
      </c>
    </row>
    <row r="512" spans="1:11" x14ac:dyDescent="0.25">
      <c r="A512" s="26" t="s">
        <v>22</v>
      </c>
      <c r="B512" s="26" t="s">
        <v>23</v>
      </c>
      <c r="C512" s="26" t="s">
        <v>24</v>
      </c>
      <c r="D512" s="26">
        <v>0</v>
      </c>
      <c r="E512" s="26">
        <v>0</v>
      </c>
      <c r="F512" s="26">
        <v>0</v>
      </c>
      <c r="G512" s="26">
        <v>0</v>
      </c>
      <c r="H512" s="26">
        <v>0</v>
      </c>
      <c r="I512" s="26">
        <v>0</v>
      </c>
      <c r="J512" s="26">
        <v>0</v>
      </c>
      <c r="K512" s="9">
        <v>43913</v>
      </c>
    </row>
    <row r="513" spans="1:11" x14ac:dyDescent="0.25">
      <c r="A513" s="26" t="s">
        <v>22</v>
      </c>
      <c r="B513" s="26" t="s">
        <v>23</v>
      </c>
      <c r="C513" s="26" t="s">
        <v>12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9">
        <v>43913</v>
      </c>
    </row>
    <row r="514" spans="1:11" x14ac:dyDescent="0.25">
      <c r="A514" s="26" t="s">
        <v>22</v>
      </c>
      <c r="B514" s="26" t="s">
        <v>23</v>
      </c>
      <c r="C514" s="26" t="s">
        <v>14</v>
      </c>
      <c r="D514" s="26">
        <v>0</v>
      </c>
      <c r="E514" s="26">
        <v>0</v>
      </c>
      <c r="F514" s="26">
        <v>0</v>
      </c>
      <c r="G514" s="26">
        <v>0</v>
      </c>
      <c r="H514" s="26">
        <v>0</v>
      </c>
      <c r="I514" s="26">
        <v>0</v>
      </c>
      <c r="J514" s="26">
        <v>0</v>
      </c>
      <c r="K514" s="9">
        <v>43913</v>
      </c>
    </row>
    <row r="515" spans="1:11" x14ac:dyDescent="0.25">
      <c r="A515" s="26" t="s">
        <v>22</v>
      </c>
      <c r="B515" s="26" t="s">
        <v>23</v>
      </c>
      <c r="C515" s="26" t="s">
        <v>25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9">
        <v>43913</v>
      </c>
    </row>
    <row r="516" spans="1:11" x14ac:dyDescent="0.25">
      <c r="A516" s="26" t="s">
        <v>22</v>
      </c>
      <c r="B516" s="26" t="s">
        <v>23</v>
      </c>
      <c r="C516" s="26" t="s">
        <v>26</v>
      </c>
      <c r="D516" s="26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9">
        <v>43913</v>
      </c>
    </row>
    <row r="517" spans="1:11" x14ac:dyDescent="0.25">
      <c r="A517" s="26" t="s">
        <v>22</v>
      </c>
      <c r="B517" s="26" t="s">
        <v>23</v>
      </c>
      <c r="C517" s="26" t="s">
        <v>27</v>
      </c>
      <c r="D517" s="26">
        <v>0</v>
      </c>
      <c r="E517" s="26">
        <v>0</v>
      </c>
      <c r="F517" s="26">
        <v>0</v>
      </c>
      <c r="G517" s="26">
        <v>0</v>
      </c>
      <c r="H517" s="26">
        <v>0</v>
      </c>
      <c r="I517" s="26">
        <v>0</v>
      </c>
      <c r="J517" s="26">
        <v>0</v>
      </c>
      <c r="K517" s="9">
        <v>43913</v>
      </c>
    </row>
    <row r="518" spans="1:11" x14ac:dyDescent="0.25">
      <c r="A518" s="26" t="s">
        <v>22</v>
      </c>
      <c r="B518" s="26" t="s">
        <v>28</v>
      </c>
      <c r="C518" s="26" t="s">
        <v>16</v>
      </c>
      <c r="D518" s="26">
        <v>2</v>
      </c>
      <c r="E518" s="26">
        <v>2</v>
      </c>
      <c r="F518" s="26">
        <v>0</v>
      </c>
      <c r="G518" s="26">
        <v>2</v>
      </c>
      <c r="H518" s="26">
        <v>6</v>
      </c>
      <c r="I518" s="26">
        <v>0</v>
      </c>
      <c r="J518" s="26">
        <v>6</v>
      </c>
      <c r="K518" s="9">
        <v>43913</v>
      </c>
    </row>
    <row r="519" spans="1:11" x14ac:dyDescent="0.25">
      <c r="A519" s="26" t="s">
        <v>22</v>
      </c>
      <c r="B519" s="26" t="s">
        <v>28</v>
      </c>
      <c r="C519" s="26" t="s">
        <v>29</v>
      </c>
      <c r="D519" s="26">
        <v>1</v>
      </c>
      <c r="E519" s="26">
        <v>1</v>
      </c>
      <c r="F519" s="26">
        <v>0</v>
      </c>
      <c r="G519" s="26">
        <v>1</v>
      </c>
      <c r="H519" s="26">
        <v>0</v>
      </c>
      <c r="I519" s="26">
        <v>0</v>
      </c>
      <c r="J519" s="26">
        <v>0</v>
      </c>
      <c r="K519" s="9">
        <v>43913</v>
      </c>
    </row>
    <row r="520" spans="1:11" x14ac:dyDescent="0.25">
      <c r="A520" s="26" t="s">
        <v>22</v>
      </c>
      <c r="B520" s="26" t="s">
        <v>28</v>
      </c>
      <c r="C520" s="26" t="s">
        <v>12</v>
      </c>
      <c r="D520" s="26">
        <v>5</v>
      </c>
      <c r="E520" s="26">
        <v>5</v>
      </c>
      <c r="F520" s="26">
        <v>0</v>
      </c>
      <c r="G520" s="26">
        <v>5</v>
      </c>
      <c r="H520" s="26">
        <v>0</v>
      </c>
      <c r="I520" s="26">
        <v>0</v>
      </c>
      <c r="J520" s="26">
        <v>0</v>
      </c>
      <c r="K520" s="9">
        <v>43913</v>
      </c>
    </row>
    <row r="521" spans="1:11" x14ac:dyDescent="0.25">
      <c r="A521" s="26" t="s">
        <v>22</v>
      </c>
      <c r="B521" s="26" t="s">
        <v>30</v>
      </c>
      <c r="C521" s="26" t="s">
        <v>24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9">
        <v>43913</v>
      </c>
    </row>
    <row r="522" spans="1:11" x14ac:dyDescent="0.25">
      <c r="A522" s="26" t="s">
        <v>22</v>
      </c>
      <c r="B522" s="26" t="s">
        <v>30</v>
      </c>
      <c r="C522" s="26" t="s">
        <v>25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9">
        <v>43913</v>
      </c>
    </row>
    <row r="523" spans="1:11" x14ac:dyDescent="0.25">
      <c r="A523" s="26" t="s">
        <v>22</v>
      </c>
      <c r="B523" s="26" t="s">
        <v>31</v>
      </c>
      <c r="C523" s="26" t="s">
        <v>25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9">
        <v>43913</v>
      </c>
    </row>
    <row r="524" spans="1:11" x14ac:dyDescent="0.25">
      <c r="A524" s="26" t="s">
        <v>22</v>
      </c>
      <c r="B524" s="26" t="s">
        <v>32</v>
      </c>
      <c r="C524" s="26" t="s">
        <v>16</v>
      </c>
      <c r="D524" s="26">
        <v>36</v>
      </c>
      <c r="E524" s="26">
        <v>10</v>
      </c>
      <c r="F524" s="26">
        <v>26</v>
      </c>
      <c r="G524" s="26">
        <v>9</v>
      </c>
      <c r="H524" s="26">
        <v>9</v>
      </c>
      <c r="I524" s="26">
        <v>0</v>
      </c>
      <c r="J524" s="26">
        <v>9</v>
      </c>
      <c r="K524" s="9">
        <v>43913</v>
      </c>
    </row>
    <row r="525" spans="1:11" x14ac:dyDescent="0.25">
      <c r="A525" s="26" t="s">
        <v>22</v>
      </c>
      <c r="B525" s="26" t="s">
        <v>32</v>
      </c>
      <c r="C525" s="26" t="s">
        <v>12</v>
      </c>
      <c r="D525" s="26">
        <v>0</v>
      </c>
      <c r="E525" s="26">
        <v>0</v>
      </c>
      <c r="F525" s="26">
        <v>0</v>
      </c>
      <c r="G525" s="26">
        <v>1</v>
      </c>
      <c r="H525" s="26">
        <v>1</v>
      </c>
      <c r="I525" s="26">
        <v>0</v>
      </c>
      <c r="J525" s="26">
        <v>1</v>
      </c>
      <c r="K525" s="9">
        <v>43913</v>
      </c>
    </row>
    <row r="526" spans="1:11" x14ac:dyDescent="0.25">
      <c r="A526" s="26" t="s">
        <v>22</v>
      </c>
      <c r="B526" s="26" t="s">
        <v>33</v>
      </c>
      <c r="C526" s="26" t="s">
        <v>26</v>
      </c>
      <c r="D526" s="26">
        <v>30</v>
      </c>
      <c r="E526" s="26">
        <v>29</v>
      </c>
      <c r="F526" s="26">
        <v>1</v>
      </c>
      <c r="G526" s="26">
        <v>29</v>
      </c>
      <c r="H526" s="26">
        <v>5</v>
      </c>
      <c r="I526" s="26">
        <v>0</v>
      </c>
      <c r="J526" s="26">
        <v>5</v>
      </c>
      <c r="K526" s="9">
        <v>43913</v>
      </c>
    </row>
    <row r="527" spans="1:11" x14ac:dyDescent="0.25">
      <c r="A527" s="26" t="s">
        <v>22</v>
      </c>
      <c r="B527" s="26" t="s">
        <v>34</v>
      </c>
      <c r="C527" s="26" t="s">
        <v>16</v>
      </c>
      <c r="D527" s="26">
        <v>0</v>
      </c>
      <c r="E527" s="26">
        <v>0</v>
      </c>
      <c r="F527" s="26">
        <v>0</v>
      </c>
      <c r="G527" s="26">
        <v>2</v>
      </c>
      <c r="H527" s="26">
        <v>2</v>
      </c>
      <c r="I527" s="26">
        <v>0</v>
      </c>
      <c r="J527" s="26">
        <v>2</v>
      </c>
      <c r="K527" s="9">
        <v>43913</v>
      </c>
    </row>
    <row r="528" spans="1:11" x14ac:dyDescent="0.25">
      <c r="A528" s="26" t="s">
        <v>22</v>
      </c>
      <c r="B528" s="26" t="s">
        <v>34</v>
      </c>
      <c r="C528" s="26" t="s">
        <v>12</v>
      </c>
      <c r="D528" s="26">
        <v>33</v>
      </c>
      <c r="E528" s="26">
        <v>33</v>
      </c>
      <c r="F528" s="26">
        <v>0</v>
      </c>
      <c r="G528" s="26">
        <v>31</v>
      </c>
      <c r="H528" s="26">
        <v>26</v>
      </c>
      <c r="I528" s="26">
        <v>0</v>
      </c>
      <c r="J528" s="26">
        <v>26</v>
      </c>
      <c r="K528" s="9">
        <v>43913</v>
      </c>
    </row>
    <row r="529" spans="1:11" x14ac:dyDescent="0.25">
      <c r="A529" s="26" t="s">
        <v>22</v>
      </c>
      <c r="B529" s="26" t="s">
        <v>35</v>
      </c>
      <c r="C529" s="26" t="s">
        <v>24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9">
        <v>43913</v>
      </c>
    </row>
    <row r="530" spans="1:11" x14ac:dyDescent="0.25">
      <c r="A530" s="26" t="s">
        <v>22</v>
      </c>
      <c r="B530" s="26" t="s">
        <v>35</v>
      </c>
      <c r="C530" s="26" t="s">
        <v>14</v>
      </c>
      <c r="D530" s="26">
        <v>25</v>
      </c>
      <c r="E530" s="26">
        <v>23</v>
      </c>
      <c r="F530" s="26">
        <v>2</v>
      </c>
      <c r="G530" s="26">
        <v>23</v>
      </c>
      <c r="H530" s="26">
        <v>17</v>
      </c>
      <c r="I530" s="26">
        <v>0</v>
      </c>
      <c r="J530" s="26">
        <v>17</v>
      </c>
      <c r="K530" s="9">
        <v>43913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7"/>
  <sheetViews>
    <sheetView workbookViewId="0">
      <selection activeCell="A2" sqref="A2"/>
    </sheetView>
  </sheetViews>
  <sheetFormatPr defaultRowHeight="15" x14ac:dyDescent="0.25"/>
  <cols>
    <col min="1" max="1" width="10.7109375" bestFit="1" customWidth="1"/>
  </cols>
  <sheetData>
    <row r="2" spans="1:1" x14ac:dyDescent="0.25">
      <c r="A2" s="67"/>
    </row>
    <row r="3" spans="1:1" x14ac:dyDescent="0.25">
      <c r="A3" s="67"/>
    </row>
    <row r="4" spans="1:1" x14ac:dyDescent="0.25">
      <c r="A4" s="67"/>
    </row>
    <row r="5" spans="1:1" x14ac:dyDescent="0.25">
      <c r="A5" s="67"/>
    </row>
    <row r="6" spans="1:1" x14ac:dyDescent="0.25">
      <c r="A6" s="67"/>
    </row>
    <row r="7" spans="1:1" x14ac:dyDescent="0.25">
      <c r="A7" s="67"/>
    </row>
    <row r="8" spans="1:1" x14ac:dyDescent="0.25">
      <c r="A8" s="67"/>
    </row>
    <row r="9" spans="1:1" x14ac:dyDescent="0.25">
      <c r="A9" s="67"/>
    </row>
    <row r="10" spans="1:1" x14ac:dyDescent="0.25">
      <c r="A10" s="67"/>
    </row>
    <row r="11" spans="1:1" x14ac:dyDescent="0.25">
      <c r="A11" s="67"/>
    </row>
    <row r="12" spans="1:1" x14ac:dyDescent="0.25">
      <c r="A12" s="67"/>
    </row>
    <row r="13" spans="1:1" x14ac:dyDescent="0.25">
      <c r="A13" s="67"/>
    </row>
    <row r="14" spans="1:1" x14ac:dyDescent="0.25">
      <c r="A14" s="67"/>
    </row>
    <row r="15" spans="1:1" x14ac:dyDescent="0.25">
      <c r="A15" s="67"/>
    </row>
    <row r="16" spans="1:1" x14ac:dyDescent="0.25">
      <c r="A16" s="67"/>
    </row>
    <row r="17" spans="1:1" x14ac:dyDescent="0.25">
      <c r="A17" s="67"/>
    </row>
    <row r="18" spans="1:1" x14ac:dyDescent="0.25">
      <c r="A18" s="67"/>
    </row>
    <row r="19" spans="1:1" x14ac:dyDescent="0.25">
      <c r="A19" s="67"/>
    </row>
    <row r="20" spans="1:1" x14ac:dyDescent="0.25">
      <c r="A20" s="67"/>
    </row>
    <row r="21" spans="1:1" x14ac:dyDescent="0.25">
      <c r="A21" s="67"/>
    </row>
    <row r="22" spans="1:1" x14ac:dyDescent="0.25">
      <c r="A22" s="67"/>
    </row>
    <row r="23" spans="1:1" x14ac:dyDescent="0.25">
      <c r="A23" s="67"/>
    </row>
    <row r="24" spans="1:1" x14ac:dyDescent="0.25">
      <c r="A24" s="67"/>
    </row>
    <row r="25" spans="1:1" x14ac:dyDescent="0.25">
      <c r="A25" s="67"/>
    </row>
    <row r="26" spans="1:1" x14ac:dyDescent="0.25">
      <c r="A26" s="67"/>
    </row>
    <row r="27" spans="1:1" x14ac:dyDescent="0.25">
      <c r="A27" s="6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51"/>
  <sheetViews>
    <sheetView workbookViewId="0">
      <selection activeCell="H4" sqref="H4"/>
    </sheetView>
  </sheetViews>
  <sheetFormatPr defaultRowHeight="15" x14ac:dyDescent="0.25"/>
  <cols>
    <col min="1" max="1" width="6.85546875" style="26" customWidth="1"/>
    <col min="2" max="2" width="6.85546875" style="13" customWidth="1"/>
    <col min="3" max="3" width="6.85546875" customWidth="1"/>
    <col min="4" max="4" width="6.85546875" style="26" customWidth="1"/>
    <col min="5" max="6" width="6.85546875" customWidth="1"/>
    <col min="7" max="7" width="6.85546875" style="26" customWidth="1"/>
    <col min="8" max="9" width="6.85546875" customWidth="1"/>
    <col min="10" max="10" width="6.85546875" style="26" customWidth="1"/>
    <col min="11" max="12" width="6.85546875" customWidth="1"/>
    <col min="13" max="13" width="6.85546875" style="26" customWidth="1"/>
    <col min="14" max="15" width="6.85546875" customWidth="1"/>
    <col min="16" max="16" width="6.85546875" style="26" customWidth="1"/>
    <col min="17" max="18" width="6.85546875" customWidth="1"/>
    <col min="19" max="19" width="6.85546875" style="26" customWidth="1"/>
    <col min="20" max="21" width="6.85546875" customWidth="1"/>
    <col min="22" max="22" width="6.85546875" style="26" customWidth="1"/>
    <col min="23" max="24" width="6.85546875" customWidth="1"/>
    <col min="25" max="25" width="6.85546875" style="26" customWidth="1"/>
    <col min="26" max="27" width="6.85546875" customWidth="1"/>
    <col min="28" max="28" width="6.85546875" style="26" customWidth="1"/>
    <col min="29" max="30" width="6.85546875" customWidth="1"/>
    <col min="31" max="31" width="6.85546875" style="26" customWidth="1"/>
    <col min="32" max="34" width="6.85546875" customWidth="1"/>
    <col min="35" max="40" width="7.5703125" customWidth="1"/>
    <col min="41" max="43" width="6.28515625" customWidth="1"/>
    <col min="44" max="46" width="8.140625" customWidth="1"/>
    <col min="47" max="63" width="2.85546875" customWidth="1"/>
  </cols>
  <sheetData>
    <row r="1" spans="1:116" ht="66.75" customHeight="1" thickBot="1" x14ac:dyDescent="0.3">
      <c r="A1" s="3"/>
      <c r="B1" s="17">
        <v>43899</v>
      </c>
      <c r="C1" s="20">
        <f>B1</f>
        <v>43899</v>
      </c>
      <c r="D1" s="27">
        <v>43899</v>
      </c>
      <c r="E1" s="28">
        <f>IF(E2="Occupied",D1+1,D1)</f>
        <v>43900</v>
      </c>
      <c r="F1" s="20">
        <f t="shared" ref="F1:AH1" si="0">IF(F2="Occupied",E1+1,E1)</f>
        <v>43900</v>
      </c>
      <c r="G1" s="27">
        <f t="shared" si="0"/>
        <v>43900</v>
      </c>
      <c r="H1" s="28">
        <f t="shared" si="0"/>
        <v>43901</v>
      </c>
      <c r="I1" s="20">
        <f t="shared" si="0"/>
        <v>43901</v>
      </c>
      <c r="J1" s="27">
        <f t="shared" si="0"/>
        <v>43901</v>
      </c>
      <c r="K1" s="28">
        <f t="shared" si="0"/>
        <v>43902</v>
      </c>
      <c r="L1" s="20">
        <f t="shared" si="0"/>
        <v>43902</v>
      </c>
      <c r="M1" s="27">
        <f t="shared" si="0"/>
        <v>43902</v>
      </c>
      <c r="N1" s="28">
        <f t="shared" si="0"/>
        <v>43903</v>
      </c>
      <c r="O1" s="20">
        <f t="shared" si="0"/>
        <v>43903</v>
      </c>
      <c r="P1" s="27">
        <f t="shared" si="0"/>
        <v>43903</v>
      </c>
      <c r="Q1" s="28">
        <f t="shared" si="0"/>
        <v>43904</v>
      </c>
      <c r="R1" s="20">
        <f t="shared" si="0"/>
        <v>43904</v>
      </c>
      <c r="S1" s="27">
        <f t="shared" si="0"/>
        <v>43904</v>
      </c>
      <c r="T1" s="28">
        <f t="shared" si="0"/>
        <v>43905</v>
      </c>
      <c r="U1" s="20">
        <f t="shared" si="0"/>
        <v>43905</v>
      </c>
      <c r="V1" s="27">
        <f t="shared" si="0"/>
        <v>43905</v>
      </c>
      <c r="W1" s="28">
        <f t="shared" si="0"/>
        <v>43906</v>
      </c>
      <c r="X1" s="20">
        <f t="shared" si="0"/>
        <v>43906</v>
      </c>
      <c r="Y1" s="27">
        <f t="shared" si="0"/>
        <v>43906</v>
      </c>
      <c r="Z1" s="28">
        <f t="shared" si="0"/>
        <v>43907</v>
      </c>
      <c r="AA1" s="20">
        <f t="shared" si="0"/>
        <v>43907</v>
      </c>
      <c r="AB1" s="27">
        <f t="shared" si="0"/>
        <v>43907</v>
      </c>
      <c r="AC1" s="28">
        <f t="shared" si="0"/>
        <v>43908</v>
      </c>
      <c r="AD1" s="20">
        <f t="shared" si="0"/>
        <v>43908</v>
      </c>
      <c r="AE1" s="27">
        <f t="shared" si="0"/>
        <v>43908</v>
      </c>
      <c r="AF1" s="20">
        <f t="shared" si="0"/>
        <v>43909</v>
      </c>
      <c r="AG1" s="20">
        <f t="shared" si="0"/>
        <v>43909</v>
      </c>
      <c r="AH1" s="27">
        <f t="shared" si="0"/>
        <v>43909</v>
      </c>
      <c r="AI1" s="20">
        <f t="shared" ref="AI1" si="1">IF(AI2="Occupied",AH1+1,AH1)</f>
        <v>43910</v>
      </c>
      <c r="AJ1" s="20">
        <f t="shared" ref="AJ1" si="2">IF(AJ2="Occupied",AI1+1,AI1)</f>
        <v>43910</v>
      </c>
      <c r="AK1" s="27">
        <f t="shared" ref="AK1" si="3">IF(AK2="Occupied",AJ1+1,AJ1)</f>
        <v>43910</v>
      </c>
      <c r="AL1" s="20">
        <f t="shared" ref="AL1" si="4">IF(AL2="Occupied",AK1+1,AK1)</f>
        <v>43911</v>
      </c>
      <c r="AM1" s="20">
        <f t="shared" ref="AM1" si="5">IF(AM2="Occupied",AL1+1,AL1)</f>
        <v>43911</v>
      </c>
      <c r="AN1" s="27">
        <f t="shared" ref="AN1" si="6">IF(AN2="Occupied",AM1+1,AM1)</f>
        <v>43911</v>
      </c>
      <c r="AO1" s="20">
        <f t="shared" ref="AO1" si="7">IF(AO2="Occupied",AN1+1,AN1)</f>
        <v>43912</v>
      </c>
      <c r="AP1" s="20">
        <f t="shared" ref="AP1" si="8">IF(AP2="Occupied",AO1+1,AO1)</f>
        <v>43912</v>
      </c>
      <c r="AQ1" s="27">
        <f t="shared" ref="AQ1" si="9">IF(AQ2="Occupied",AP1+1,AP1)</f>
        <v>43912</v>
      </c>
      <c r="AR1" s="20">
        <f t="shared" ref="AR1" si="10">IF(AR2="Occupied",AQ1+1,AQ1)</f>
        <v>43913</v>
      </c>
      <c r="AS1" s="20">
        <f t="shared" ref="AS1" si="11">IF(AS2="Occupied",AR1+1,AR1)</f>
        <v>43913</v>
      </c>
      <c r="AT1" s="27">
        <f t="shared" ref="AT1" si="12">IF(AT2="Occupied",AS1+1,AS1)</f>
        <v>43913</v>
      </c>
      <c r="AU1" s="20">
        <f t="shared" ref="AU1" si="13">IF(AU2="Occupied",AT1+1,AT1)</f>
        <v>43914</v>
      </c>
      <c r="AV1" s="20">
        <f t="shared" ref="AV1" si="14">IF(AV2="Occupied",AU1+1,AU1)</f>
        <v>43914</v>
      </c>
      <c r="AW1" s="27">
        <f t="shared" ref="AW1" si="15">IF(AW2="Occupied",AV1+1,AV1)</f>
        <v>43914</v>
      </c>
      <c r="AX1" s="20">
        <f t="shared" ref="AX1" si="16">IF(AX2="Occupied",AW1+1,AW1)</f>
        <v>43915</v>
      </c>
      <c r="AY1" s="20">
        <f t="shared" ref="AY1" si="17">IF(AY2="Occupied",AX1+1,AX1)</f>
        <v>43915</v>
      </c>
      <c r="AZ1" s="27">
        <f t="shared" ref="AZ1" si="18">IF(AZ2="Occupied",AY1+1,AY1)</f>
        <v>43915</v>
      </c>
      <c r="BA1" s="20">
        <f t="shared" ref="BA1" si="19">IF(BA2="Occupied",AZ1+1,AZ1)</f>
        <v>43916</v>
      </c>
      <c r="BB1" s="20">
        <f t="shared" ref="BB1" si="20">IF(BB2="Occupied",BA1+1,BA1)</f>
        <v>43916</v>
      </c>
      <c r="BC1" s="27">
        <f t="shared" ref="BC1" si="21">IF(BC2="Occupied",BB1+1,BB1)</f>
        <v>43916</v>
      </c>
      <c r="BD1" s="20">
        <f t="shared" ref="BD1" si="22">IF(BD2="Occupied",BC1+1,BC1)</f>
        <v>43917</v>
      </c>
      <c r="BE1" s="20">
        <f t="shared" ref="BE1" si="23">IF(BE2="Occupied",BD1+1,BD1)</f>
        <v>43917</v>
      </c>
      <c r="BF1" s="27">
        <f t="shared" ref="BF1" si="24">IF(BF2="Occupied",BE1+1,BE1)</f>
        <v>43917</v>
      </c>
      <c r="BG1" s="20">
        <f t="shared" ref="BG1" si="25">IF(BG2="Occupied",BF1+1,BF1)</f>
        <v>43918</v>
      </c>
      <c r="BH1" s="20">
        <f t="shared" ref="BH1" si="26">IF(BH2="Occupied",BG1+1,BG1)</f>
        <v>43918</v>
      </c>
      <c r="BI1" s="27">
        <f t="shared" ref="BI1" si="27">IF(BI2="Occupied",BH1+1,BH1)</f>
        <v>43918</v>
      </c>
      <c r="BJ1" s="20">
        <f t="shared" ref="BJ1" si="28">IF(BJ2="Occupied",BI1+1,BI1)</f>
        <v>43919</v>
      </c>
      <c r="BK1" s="20">
        <f t="shared" ref="BK1" si="29">IF(BK2="Occupied",BJ1+1,BJ1)</f>
        <v>43919</v>
      </c>
      <c r="BL1" s="27">
        <f t="shared" ref="BL1" si="30">IF(BL2="Occupied",BK1+1,BK1)</f>
        <v>43919</v>
      </c>
      <c r="BM1" s="20">
        <f t="shared" ref="BM1" si="31">IF(BM2="Occupied",BL1+1,BL1)</f>
        <v>43920</v>
      </c>
      <c r="BN1" s="20">
        <f t="shared" ref="BN1" si="32">IF(BN2="Occupied",BM1+1,BM1)</f>
        <v>43920</v>
      </c>
      <c r="BO1" s="27">
        <f t="shared" ref="BO1" si="33">IF(BO2="Occupied",BN1+1,BN1)</f>
        <v>43920</v>
      </c>
      <c r="BP1" s="20">
        <f t="shared" ref="BP1" si="34">IF(BP2="Occupied",BO1+1,BO1)</f>
        <v>43921</v>
      </c>
      <c r="BQ1" s="20">
        <f t="shared" ref="BQ1" si="35">IF(BQ2="Occupied",BP1+1,BP1)</f>
        <v>43921</v>
      </c>
      <c r="BR1" s="27">
        <f t="shared" ref="BR1" si="36">IF(BR2="Occupied",BQ1+1,BQ1)</f>
        <v>43921</v>
      </c>
      <c r="BS1" s="20">
        <f t="shared" ref="BS1" si="37">IF(BS2="Occupied",BR1+1,BR1)</f>
        <v>43922</v>
      </c>
      <c r="BT1" s="20">
        <f t="shared" ref="BT1" si="38">IF(BT2="Occupied",BS1+1,BS1)</f>
        <v>43922</v>
      </c>
      <c r="BU1" s="27">
        <f t="shared" ref="BU1" si="39">IF(BU2="Occupied",BT1+1,BT1)</f>
        <v>43922</v>
      </c>
      <c r="BV1" s="20">
        <f t="shared" ref="BV1" si="40">IF(BV2="Occupied",BU1+1,BU1)</f>
        <v>43923</v>
      </c>
      <c r="BW1" s="20">
        <f t="shared" ref="BW1" si="41">IF(BW2="Occupied",BV1+1,BV1)</f>
        <v>43923</v>
      </c>
      <c r="BX1" s="27">
        <f t="shared" ref="BX1" si="42">IF(BX2="Occupied",BW1+1,BW1)</f>
        <v>43923</v>
      </c>
      <c r="BY1" s="20">
        <f t="shared" ref="BY1" si="43">IF(BY2="Occupied",BX1+1,BX1)</f>
        <v>43924</v>
      </c>
      <c r="BZ1" s="20">
        <f t="shared" ref="BZ1" si="44">IF(BZ2="Occupied",BY1+1,BY1)</f>
        <v>43924</v>
      </c>
      <c r="CA1" s="27">
        <f t="shared" ref="CA1" si="45">IF(CA2="Occupied",BZ1+1,BZ1)</f>
        <v>43924</v>
      </c>
      <c r="CB1" s="20">
        <f t="shared" ref="CB1" si="46">IF(CB2="Occupied",CA1+1,CA1)</f>
        <v>43925</v>
      </c>
      <c r="CC1" s="20">
        <f t="shared" ref="CC1" si="47">IF(CC2="Occupied",CB1+1,CB1)</f>
        <v>43925</v>
      </c>
      <c r="CD1" s="27">
        <f t="shared" ref="CD1" si="48">IF(CD2="Occupied",CC1+1,CC1)</f>
        <v>43925</v>
      </c>
      <c r="CE1" s="20">
        <f t="shared" ref="CE1" si="49">IF(CE2="Occupied",CD1+1,CD1)</f>
        <v>43926</v>
      </c>
      <c r="CF1" s="20">
        <f t="shared" ref="CF1" si="50">IF(CF2="Occupied",CE1+1,CE1)</f>
        <v>43926</v>
      </c>
      <c r="CG1" s="27">
        <f t="shared" ref="CG1" si="51">IF(CG2="Occupied",CF1+1,CF1)</f>
        <v>43926</v>
      </c>
      <c r="CH1" s="20">
        <f t="shared" ref="CH1" si="52">IF(CH2="Occupied",CG1+1,CG1)</f>
        <v>43927</v>
      </c>
      <c r="CI1" s="20">
        <f t="shared" ref="CI1" si="53">IF(CI2="Occupied",CH1+1,CH1)</f>
        <v>43927</v>
      </c>
      <c r="CJ1" s="27">
        <f t="shared" ref="CJ1" si="54">IF(CJ2="Occupied",CI1+1,CI1)</f>
        <v>43927</v>
      </c>
      <c r="CK1" s="20">
        <f t="shared" ref="CK1" si="55">IF(CK2="Occupied",CJ1+1,CJ1)</f>
        <v>43928</v>
      </c>
      <c r="CL1" s="20">
        <f t="shared" ref="CL1" si="56">IF(CL2="Occupied",CK1+1,CK1)</f>
        <v>43928</v>
      </c>
      <c r="CM1" s="27">
        <f t="shared" ref="CM1" si="57">IF(CM2="Occupied",CL1+1,CL1)</f>
        <v>43928</v>
      </c>
      <c r="CN1" s="20">
        <f t="shared" ref="CN1" si="58">IF(CN2="Occupied",CM1+1,CM1)</f>
        <v>43929</v>
      </c>
      <c r="CO1" s="20">
        <f t="shared" ref="CO1" si="59">IF(CO2="Occupied",CN1+1,CN1)</f>
        <v>43929</v>
      </c>
      <c r="CP1" s="27">
        <f t="shared" ref="CP1" si="60">IF(CP2="Occupied",CO1+1,CO1)</f>
        <v>43929</v>
      </c>
      <c r="CQ1" s="20">
        <f t="shared" ref="CQ1" si="61">IF(CQ2="Occupied",CP1+1,CP1)</f>
        <v>43930</v>
      </c>
      <c r="CR1" s="20">
        <f t="shared" ref="CR1" si="62">IF(CR2="Occupied",CQ1+1,CQ1)</f>
        <v>43930</v>
      </c>
      <c r="CS1" s="27">
        <f t="shared" ref="CS1" si="63">IF(CS2="Occupied",CR1+1,CR1)</f>
        <v>43930</v>
      </c>
      <c r="CT1" s="20">
        <f t="shared" ref="CT1" si="64">IF(CT2="Occupied",CS1+1,CS1)</f>
        <v>43931</v>
      </c>
      <c r="CU1" s="20">
        <f t="shared" ref="CU1" si="65">IF(CU2="Occupied",CT1+1,CT1)</f>
        <v>43931</v>
      </c>
      <c r="CV1" s="27">
        <f t="shared" ref="CV1" si="66">IF(CV2="Occupied",CU1+1,CU1)</f>
        <v>43931</v>
      </c>
      <c r="CW1" s="20">
        <f t="shared" ref="CW1" si="67">IF(CW2="Occupied",CV1+1,CV1)</f>
        <v>43932</v>
      </c>
      <c r="CX1" s="20">
        <f t="shared" ref="CX1" si="68">IF(CX2="Occupied",CW1+1,CW1)</f>
        <v>43932</v>
      </c>
      <c r="CY1" s="27">
        <f t="shared" ref="CY1" si="69">IF(CY2="Occupied",CX1+1,CX1)</f>
        <v>43932</v>
      </c>
      <c r="CZ1" s="20">
        <f t="shared" ref="CZ1" si="70">IF(CZ2="Occupied",CY1+1,CY1)</f>
        <v>43933</v>
      </c>
      <c r="DA1" s="20">
        <f t="shared" ref="DA1" si="71">IF(DA2="Occupied",CZ1+1,CZ1)</f>
        <v>43933</v>
      </c>
      <c r="DB1" s="27">
        <f t="shared" ref="DB1" si="72">IF(DB2="Occupied",DA1+1,DA1)</f>
        <v>43933</v>
      </c>
      <c r="DC1" s="20">
        <f t="shared" ref="DC1" si="73">IF(DC2="Occupied",DB1+1,DB1)</f>
        <v>43934</v>
      </c>
      <c r="DD1" s="20">
        <f t="shared" ref="DD1" si="74">IF(DD2="Occupied",DC1+1,DC1)</f>
        <v>43934</v>
      </c>
      <c r="DE1" s="27">
        <f t="shared" ref="DE1" si="75">IF(DE2="Occupied",DD1+1,DD1)</f>
        <v>43934</v>
      </c>
      <c r="DF1" s="20">
        <f t="shared" ref="DF1" si="76">IF(DF2="Occupied",DE1+1,DE1)</f>
        <v>43935</v>
      </c>
      <c r="DG1" s="20">
        <f t="shared" ref="DG1" si="77">IF(DG2="Occupied",DF1+1,DF1)</f>
        <v>43935</v>
      </c>
      <c r="DH1" s="27">
        <f t="shared" ref="DH1" si="78">IF(DH2="Occupied",DG1+1,DG1)</f>
        <v>43935</v>
      </c>
      <c r="DI1" s="20">
        <f t="shared" ref="DI1" si="79">IF(DI2="Occupied",DH1+1,DH1)</f>
        <v>43936</v>
      </c>
      <c r="DJ1" s="20">
        <f t="shared" ref="DJ1" si="80">IF(DJ2="Occupied",DI1+1,DI1)</f>
        <v>43936</v>
      </c>
      <c r="DK1" s="27">
        <f t="shared" ref="DK1" si="81">IF(DK2="Occupied",DJ1+1,DJ1)</f>
        <v>43936</v>
      </c>
      <c r="DL1" s="20">
        <f t="shared" ref="DL1" si="82">IF(DL2="Occupied",DK1+1,DK1)</f>
        <v>43937</v>
      </c>
    </row>
    <row r="2" spans="1:116" s="26" customFormat="1" ht="49.5" thickBot="1" x14ac:dyDescent="0.3">
      <c r="A2" s="3"/>
      <c r="B2" s="17" t="s">
        <v>55</v>
      </c>
      <c r="C2" s="20" t="s">
        <v>56</v>
      </c>
      <c r="D2" s="27" t="s">
        <v>57</v>
      </c>
      <c r="E2" s="28" t="s">
        <v>55</v>
      </c>
      <c r="F2" s="20" t="s">
        <v>56</v>
      </c>
      <c r="G2" s="27" t="s">
        <v>57</v>
      </c>
      <c r="H2" s="28" t="s">
        <v>55</v>
      </c>
      <c r="I2" s="20" t="s">
        <v>56</v>
      </c>
      <c r="J2" s="27" t="s">
        <v>57</v>
      </c>
      <c r="K2" s="28" t="s">
        <v>55</v>
      </c>
      <c r="L2" s="20" t="s">
        <v>56</v>
      </c>
      <c r="M2" s="27" t="s">
        <v>57</v>
      </c>
      <c r="N2" s="28" t="s">
        <v>55</v>
      </c>
      <c r="O2" s="20" t="s">
        <v>56</v>
      </c>
      <c r="P2" s="27" t="s">
        <v>57</v>
      </c>
      <c r="Q2" s="28" t="s">
        <v>55</v>
      </c>
      <c r="R2" s="20" t="s">
        <v>56</v>
      </c>
      <c r="S2" s="27" t="s">
        <v>57</v>
      </c>
      <c r="T2" s="28" t="s">
        <v>55</v>
      </c>
      <c r="U2" s="20" t="s">
        <v>56</v>
      </c>
      <c r="V2" s="27" t="s">
        <v>57</v>
      </c>
      <c r="W2" s="28" t="s">
        <v>55</v>
      </c>
      <c r="X2" s="20" t="s">
        <v>56</v>
      </c>
      <c r="Y2" s="27" t="s">
        <v>57</v>
      </c>
      <c r="Z2" s="28" t="s">
        <v>55</v>
      </c>
      <c r="AA2" s="20" t="s">
        <v>56</v>
      </c>
      <c r="AB2" s="27" t="s">
        <v>57</v>
      </c>
      <c r="AC2" s="28" t="s">
        <v>55</v>
      </c>
      <c r="AD2" s="20" t="s">
        <v>56</v>
      </c>
      <c r="AE2" s="27" t="s">
        <v>57</v>
      </c>
      <c r="AF2" s="20" t="s">
        <v>55</v>
      </c>
      <c r="AG2" s="20" t="s">
        <v>56</v>
      </c>
      <c r="AH2" s="27" t="s">
        <v>57</v>
      </c>
      <c r="AI2" s="20" t="s">
        <v>55</v>
      </c>
      <c r="AJ2" s="20" t="s">
        <v>56</v>
      </c>
      <c r="AK2" s="27" t="s">
        <v>57</v>
      </c>
      <c r="AL2" s="20" t="s">
        <v>55</v>
      </c>
      <c r="AM2" s="20" t="s">
        <v>56</v>
      </c>
      <c r="AN2" s="27" t="s">
        <v>57</v>
      </c>
      <c r="AO2" s="20" t="s">
        <v>55</v>
      </c>
      <c r="AP2" s="20" t="s">
        <v>56</v>
      </c>
      <c r="AQ2" s="27" t="s">
        <v>57</v>
      </c>
      <c r="AR2" s="20" t="s">
        <v>55</v>
      </c>
      <c r="AS2" s="20" t="s">
        <v>56</v>
      </c>
      <c r="AT2" s="27" t="s">
        <v>57</v>
      </c>
      <c r="AU2" s="20" t="s">
        <v>55</v>
      </c>
      <c r="AV2" s="20" t="s">
        <v>56</v>
      </c>
      <c r="AW2" s="27" t="s">
        <v>57</v>
      </c>
      <c r="AX2" s="20" t="s">
        <v>55</v>
      </c>
      <c r="AY2" s="20" t="s">
        <v>56</v>
      </c>
      <c r="AZ2" s="27" t="s">
        <v>57</v>
      </c>
      <c r="BA2" s="20" t="s">
        <v>55</v>
      </c>
      <c r="BB2" s="20" t="s">
        <v>56</v>
      </c>
      <c r="BC2" s="27" t="s">
        <v>57</v>
      </c>
      <c r="BD2" s="20" t="s">
        <v>55</v>
      </c>
      <c r="BE2" s="20" t="s">
        <v>56</v>
      </c>
      <c r="BF2" s="27" t="s">
        <v>57</v>
      </c>
      <c r="BG2" s="20" t="s">
        <v>55</v>
      </c>
      <c r="BH2" s="20" t="s">
        <v>56</v>
      </c>
      <c r="BI2" s="27" t="s">
        <v>57</v>
      </c>
      <c r="BJ2" s="20" t="s">
        <v>55</v>
      </c>
      <c r="BK2" s="20" t="s">
        <v>56</v>
      </c>
      <c r="BL2" s="27" t="s">
        <v>57</v>
      </c>
      <c r="BM2" s="20" t="s">
        <v>55</v>
      </c>
      <c r="BN2" s="20" t="s">
        <v>56</v>
      </c>
      <c r="BO2" s="27" t="s">
        <v>57</v>
      </c>
      <c r="BP2" s="20" t="s">
        <v>55</v>
      </c>
      <c r="BQ2" s="20" t="s">
        <v>56</v>
      </c>
      <c r="BR2" s="27" t="s">
        <v>57</v>
      </c>
      <c r="BS2" s="20" t="s">
        <v>55</v>
      </c>
      <c r="BT2" s="20" t="s">
        <v>56</v>
      </c>
      <c r="BU2" s="27" t="s">
        <v>57</v>
      </c>
      <c r="BV2" s="20" t="s">
        <v>55</v>
      </c>
      <c r="BW2" s="20" t="s">
        <v>56</v>
      </c>
      <c r="BX2" s="27" t="s">
        <v>57</v>
      </c>
      <c r="BY2" s="20" t="s">
        <v>55</v>
      </c>
      <c r="BZ2" s="20" t="s">
        <v>56</v>
      </c>
      <c r="CA2" s="27" t="s">
        <v>57</v>
      </c>
      <c r="CB2" s="20" t="s">
        <v>55</v>
      </c>
      <c r="CC2" s="20" t="s">
        <v>56</v>
      </c>
      <c r="CD2" s="27" t="s">
        <v>57</v>
      </c>
      <c r="CE2" s="20" t="s">
        <v>55</v>
      </c>
      <c r="CF2" s="20" t="s">
        <v>56</v>
      </c>
      <c r="CG2" s="27" t="s">
        <v>57</v>
      </c>
      <c r="CH2" s="20" t="s">
        <v>55</v>
      </c>
      <c r="CI2" s="20" t="s">
        <v>56</v>
      </c>
      <c r="CJ2" s="27" t="s">
        <v>57</v>
      </c>
      <c r="CK2" s="20" t="s">
        <v>55</v>
      </c>
      <c r="CL2" s="20" t="s">
        <v>56</v>
      </c>
      <c r="CM2" s="27" t="s">
        <v>57</v>
      </c>
      <c r="CN2" s="20" t="s">
        <v>55</v>
      </c>
      <c r="CO2" s="20" t="s">
        <v>56</v>
      </c>
      <c r="CP2" s="27" t="s">
        <v>57</v>
      </c>
      <c r="CQ2" s="20" t="s">
        <v>55</v>
      </c>
      <c r="CR2" s="20" t="s">
        <v>56</v>
      </c>
      <c r="CS2" s="27" t="s">
        <v>57</v>
      </c>
      <c r="CT2" s="20" t="s">
        <v>55</v>
      </c>
      <c r="CU2" s="20" t="s">
        <v>56</v>
      </c>
      <c r="CV2" s="27" t="s">
        <v>57</v>
      </c>
      <c r="CW2" s="20" t="s">
        <v>55</v>
      </c>
      <c r="CX2" s="20" t="s">
        <v>56</v>
      </c>
      <c r="CY2" s="27" t="s">
        <v>57</v>
      </c>
      <c r="CZ2" s="20" t="s">
        <v>55</v>
      </c>
      <c r="DA2" s="20" t="s">
        <v>56</v>
      </c>
      <c r="DB2" s="27" t="s">
        <v>57</v>
      </c>
      <c r="DC2" s="20" t="s">
        <v>55</v>
      </c>
      <c r="DD2" s="20" t="s">
        <v>56</v>
      </c>
      <c r="DE2" s="27" t="s">
        <v>57</v>
      </c>
      <c r="DF2" s="20" t="s">
        <v>55</v>
      </c>
      <c r="DG2" s="20" t="s">
        <v>56</v>
      </c>
      <c r="DH2" s="27" t="s">
        <v>57</v>
      </c>
      <c r="DI2" s="20" t="s">
        <v>55</v>
      </c>
      <c r="DJ2" s="20" t="s">
        <v>56</v>
      </c>
      <c r="DK2" s="27" t="s">
        <v>57</v>
      </c>
      <c r="DL2" s="20" t="s">
        <v>55</v>
      </c>
    </row>
    <row r="3" spans="1:116" s="26" customFormat="1" ht="76.5" thickBot="1" x14ac:dyDescent="0.3">
      <c r="A3" s="3" t="s">
        <v>103</v>
      </c>
      <c r="B3" s="45" t="str">
        <f>B1&amp;B2</f>
        <v>43899Occupied</v>
      </c>
      <c r="C3" s="42" t="str">
        <f t="shared" ref="C3:AH3" si="83">C1&amp;C2</f>
        <v>43899Available</v>
      </c>
      <c r="D3" s="42" t="str">
        <f t="shared" si="83"/>
        <v>43899Rate</v>
      </c>
      <c r="E3" s="43" t="str">
        <f t="shared" si="83"/>
        <v>43900Occupied</v>
      </c>
      <c r="F3" s="42" t="str">
        <f t="shared" si="83"/>
        <v>43900Available</v>
      </c>
      <c r="G3" s="44" t="str">
        <f t="shared" si="83"/>
        <v>43900Rate</v>
      </c>
      <c r="H3" s="42" t="str">
        <f t="shared" si="83"/>
        <v>43901Occupied</v>
      </c>
      <c r="I3" s="42" t="str">
        <f t="shared" si="83"/>
        <v>43901Available</v>
      </c>
      <c r="J3" s="42" t="str">
        <f t="shared" si="83"/>
        <v>43901Rate</v>
      </c>
      <c r="K3" s="43" t="str">
        <f t="shared" si="83"/>
        <v>43902Occupied</v>
      </c>
      <c r="L3" s="42" t="str">
        <f t="shared" si="83"/>
        <v>43902Available</v>
      </c>
      <c r="M3" s="44" t="str">
        <f t="shared" si="83"/>
        <v>43902Rate</v>
      </c>
      <c r="N3" s="42" t="str">
        <f t="shared" si="83"/>
        <v>43903Occupied</v>
      </c>
      <c r="O3" s="42" t="str">
        <f t="shared" si="83"/>
        <v>43903Available</v>
      </c>
      <c r="P3" s="42" t="str">
        <f t="shared" si="83"/>
        <v>43903Rate</v>
      </c>
      <c r="Q3" s="43" t="str">
        <f t="shared" si="83"/>
        <v>43904Occupied</v>
      </c>
      <c r="R3" s="42" t="str">
        <f t="shared" si="83"/>
        <v>43904Available</v>
      </c>
      <c r="S3" s="44" t="str">
        <f t="shared" si="83"/>
        <v>43904Rate</v>
      </c>
      <c r="T3" s="42" t="str">
        <f t="shared" si="83"/>
        <v>43905Occupied</v>
      </c>
      <c r="U3" s="42" t="str">
        <f t="shared" si="83"/>
        <v>43905Available</v>
      </c>
      <c r="V3" s="42" t="str">
        <f t="shared" si="83"/>
        <v>43905Rate</v>
      </c>
      <c r="W3" s="43" t="str">
        <f t="shared" si="83"/>
        <v>43906Occupied</v>
      </c>
      <c r="X3" s="42" t="str">
        <f t="shared" si="83"/>
        <v>43906Available</v>
      </c>
      <c r="Y3" s="44" t="str">
        <f t="shared" si="83"/>
        <v>43906Rate</v>
      </c>
      <c r="Z3" s="42" t="str">
        <f t="shared" si="83"/>
        <v>43907Occupied</v>
      </c>
      <c r="AA3" s="42" t="str">
        <f t="shared" si="83"/>
        <v>43907Available</v>
      </c>
      <c r="AB3" s="42" t="str">
        <f t="shared" si="83"/>
        <v>43907Rate</v>
      </c>
      <c r="AC3" s="43" t="str">
        <f t="shared" si="83"/>
        <v>43908Occupied</v>
      </c>
      <c r="AD3" s="42" t="str">
        <f t="shared" si="83"/>
        <v>43908Available</v>
      </c>
      <c r="AE3" s="44" t="str">
        <f t="shared" si="83"/>
        <v>43908Rate</v>
      </c>
      <c r="AF3" s="42" t="str">
        <f t="shared" si="83"/>
        <v>43909Occupied</v>
      </c>
      <c r="AG3" s="42" t="str">
        <f t="shared" si="83"/>
        <v>43909Available</v>
      </c>
      <c r="AH3" s="44" t="str">
        <f t="shared" si="83"/>
        <v>43909Rate</v>
      </c>
      <c r="AI3" s="42" t="str">
        <f t="shared" ref="AI3:AK3" si="84">AI1&amp;AI2</f>
        <v>43910Occupied</v>
      </c>
      <c r="AJ3" s="42" t="str">
        <f t="shared" si="84"/>
        <v>43910Available</v>
      </c>
      <c r="AK3" s="44" t="str">
        <f t="shared" si="84"/>
        <v>43910Rate</v>
      </c>
      <c r="AL3" s="42" t="str">
        <f t="shared" ref="AL3:CW3" si="85">AL1&amp;AL2</f>
        <v>43911Occupied</v>
      </c>
      <c r="AM3" s="42" t="str">
        <f t="shared" si="85"/>
        <v>43911Available</v>
      </c>
      <c r="AN3" s="44" t="str">
        <f t="shared" si="85"/>
        <v>43911Rate</v>
      </c>
      <c r="AO3" s="42" t="str">
        <f t="shared" si="85"/>
        <v>43912Occupied</v>
      </c>
      <c r="AP3" s="42" t="str">
        <f t="shared" si="85"/>
        <v>43912Available</v>
      </c>
      <c r="AQ3" s="44" t="str">
        <f t="shared" si="85"/>
        <v>43912Rate</v>
      </c>
      <c r="AR3" s="42" t="str">
        <f t="shared" si="85"/>
        <v>43913Occupied</v>
      </c>
      <c r="AS3" s="42" t="str">
        <f t="shared" si="85"/>
        <v>43913Available</v>
      </c>
      <c r="AT3" s="44" t="str">
        <f t="shared" si="85"/>
        <v>43913Rate</v>
      </c>
      <c r="AU3" s="42" t="str">
        <f t="shared" si="85"/>
        <v>43914Occupied</v>
      </c>
      <c r="AV3" s="42" t="str">
        <f t="shared" si="85"/>
        <v>43914Available</v>
      </c>
      <c r="AW3" s="44" t="str">
        <f t="shared" si="85"/>
        <v>43914Rate</v>
      </c>
      <c r="AX3" s="42" t="str">
        <f t="shared" si="85"/>
        <v>43915Occupied</v>
      </c>
      <c r="AY3" s="42" t="str">
        <f t="shared" si="85"/>
        <v>43915Available</v>
      </c>
      <c r="AZ3" s="44" t="str">
        <f t="shared" si="85"/>
        <v>43915Rate</v>
      </c>
      <c r="BA3" s="42" t="str">
        <f t="shared" si="85"/>
        <v>43916Occupied</v>
      </c>
      <c r="BB3" s="42" t="str">
        <f t="shared" si="85"/>
        <v>43916Available</v>
      </c>
      <c r="BC3" s="44" t="str">
        <f t="shared" si="85"/>
        <v>43916Rate</v>
      </c>
      <c r="BD3" s="42" t="str">
        <f t="shared" si="85"/>
        <v>43917Occupied</v>
      </c>
      <c r="BE3" s="42" t="str">
        <f t="shared" si="85"/>
        <v>43917Available</v>
      </c>
      <c r="BF3" s="44" t="str">
        <f t="shared" si="85"/>
        <v>43917Rate</v>
      </c>
      <c r="BG3" s="42" t="str">
        <f t="shared" si="85"/>
        <v>43918Occupied</v>
      </c>
      <c r="BH3" s="42" t="str">
        <f t="shared" si="85"/>
        <v>43918Available</v>
      </c>
      <c r="BI3" s="44" t="str">
        <f t="shared" si="85"/>
        <v>43918Rate</v>
      </c>
      <c r="BJ3" s="42" t="str">
        <f t="shared" si="85"/>
        <v>43919Occupied</v>
      </c>
      <c r="BK3" s="42" t="str">
        <f t="shared" si="85"/>
        <v>43919Available</v>
      </c>
      <c r="BL3" s="44" t="str">
        <f t="shared" si="85"/>
        <v>43919Rate</v>
      </c>
      <c r="BM3" s="42" t="str">
        <f t="shared" si="85"/>
        <v>43920Occupied</v>
      </c>
      <c r="BN3" s="42" t="str">
        <f t="shared" si="85"/>
        <v>43920Available</v>
      </c>
      <c r="BO3" s="44" t="str">
        <f t="shared" si="85"/>
        <v>43920Rate</v>
      </c>
      <c r="BP3" s="42" t="str">
        <f t="shared" si="85"/>
        <v>43921Occupied</v>
      </c>
      <c r="BQ3" s="42" t="str">
        <f t="shared" si="85"/>
        <v>43921Available</v>
      </c>
      <c r="BR3" s="44" t="str">
        <f t="shared" si="85"/>
        <v>43921Rate</v>
      </c>
      <c r="BS3" s="42" t="str">
        <f t="shared" si="85"/>
        <v>43922Occupied</v>
      </c>
      <c r="BT3" s="42" t="str">
        <f t="shared" si="85"/>
        <v>43922Available</v>
      </c>
      <c r="BU3" s="44" t="str">
        <f t="shared" si="85"/>
        <v>43922Rate</v>
      </c>
      <c r="BV3" s="42" t="str">
        <f t="shared" si="85"/>
        <v>43923Occupied</v>
      </c>
      <c r="BW3" s="42" t="str">
        <f t="shared" si="85"/>
        <v>43923Available</v>
      </c>
      <c r="BX3" s="44" t="str">
        <f t="shared" si="85"/>
        <v>43923Rate</v>
      </c>
      <c r="BY3" s="42" t="str">
        <f t="shared" si="85"/>
        <v>43924Occupied</v>
      </c>
      <c r="BZ3" s="42" t="str">
        <f t="shared" si="85"/>
        <v>43924Available</v>
      </c>
      <c r="CA3" s="44" t="str">
        <f t="shared" si="85"/>
        <v>43924Rate</v>
      </c>
      <c r="CB3" s="42" t="str">
        <f t="shared" si="85"/>
        <v>43925Occupied</v>
      </c>
      <c r="CC3" s="42" t="str">
        <f t="shared" si="85"/>
        <v>43925Available</v>
      </c>
      <c r="CD3" s="44" t="str">
        <f t="shared" si="85"/>
        <v>43925Rate</v>
      </c>
      <c r="CE3" s="42" t="str">
        <f t="shared" si="85"/>
        <v>43926Occupied</v>
      </c>
      <c r="CF3" s="42" t="str">
        <f t="shared" si="85"/>
        <v>43926Available</v>
      </c>
      <c r="CG3" s="44" t="str">
        <f t="shared" si="85"/>
        <v>43926Rate</v>
      </c>
      <c r="CH3" s="42" t="str">
        <f t="shared" si="85"/>
        <v>43927Occupied</v>
      </c>
      <c r="CI3" s="42" t="str">
        <f t="shared" si="85"/>
        <v>43927Available</v>
      </c>
      <c r="CJ3" s="44" t="str">
        <f t="shared" si="85"/>
        <v>43927Rate</v>
      </c>
      <c r="CK3" s="42" t="str">
        <f t="shared" si="85"/>
        <v>43928Occupied</v>
      </c>
      <c r="CL3" s="42" t="str">
        <f t="shared" si="85"/>
        <v>43928Available</v>
      </c>
      <c r="CM3" s="44" t="str">
        <f t="shared" si="85"/>
        <v>43928Rate</v>
      </c>
      <c r="CN3" s="42" t="str">
        <f t="shared" si="85"/>
        <v>43929Occupied</v>
      </c>
      <c r="CO3" s="42" t="str">
        <f t="shared" si="85"/>
        <v>43929Available</v>
      </c>
      <c r="CP3" s="44" t="str">
        <f t="shared" si="85"/>
        <v>43929Rate</v>
      </c>
      <c r="CQ3" s="42" t="str">
        <f t="shared" si="85"/>
        <v>43930Occupied</v>
      </c>
      <c r="CR3" s="42" t="str">
        <f t="shared" si="85"/>
        <v>43930Available</v>
      </c>
      <c r="CS3" s="44" t="str">
        <f t="shared" si="85"/>
        <v>43930Rate</v>
      </c>
      <c r="CT3" s="42" t="str">
        <f t="shared" si="85"/>
        <v>43931Occupied</v>
      </c>
      <c r="CU3" s="42" t="str">
        <f t="shared" si="85"/>
        <v>43931Available</v>
      </c>
      <c r="CV3" s="44" t="str">
        <f t="shared" si="85"/>
        <v>43931Rate</v>
      </c>
      <c r="CW3" s="42" t="str">
        <f t="shared" si="85"/>
        <v>43932Occupied</v>
      </c>
      <c r="CX3" s="42" t="str">
        <f t="shared" ref="CX3:DL3" si="86">CX1&amp;CX2</f>
        <v>43932Available</v>
      </c>
      <c r="CY3" s="44" t="str">
        <f t="shared" si="86"/>
        <v>43932Rate</v>
      </c>
      <c r="CZ3" s="42" t="str">
        <f t="shared" si="86"/>
        <v>43933Occupied</v>
      </c>
      <c r="DA3" s="42" t="str">
        <f t="shared" si="86"/>
        <v>43933Available</v>
      </c>
      <c r="DB3" s="44" t="str">
        <f t="shared" si="86"/>
        <v>43933Rate</v>
      </c>
      <c r="DC3" s="42" t="str">
        <f t="shared" si="86"/>
        <v>43934Occupied</v>
      </c>
      <c r="DD3" s="42" t="str">
        <f t="shared" si="86"/>
        <v>43934Available</v>
      </c>
      <c r="DE3" s="44" t="str">
        <f t="shared" si="86"/>
        <v>43934Rate</v>
      </c>
      <c r="DF3" s="42" t="str">
        <f t="shared" si="86"/>
        <v>43935Occupied</v>
      </c>
      <c r="DG3" s="42" t="str">
        <f t="shared" si="86"/>
        <v>43935Available</v>
      </c>
      <c r="DH3" s="44" t="str">
        <f t="shared" si="86"/>
        <v>43935Rate</v>
      </c>
      <c r="DI3" s="42" t="str">
        <f t="shared" si="86"/>
        <v>43936Occupied</v>
      </c>
      <c r="DJ3" s="42" t="str">
        <f t="shared" si="86"/>
        <v>43936Available</v>
      </c>
      <c r="DK3" s="44" t="str">
        <f t="shared" si="86"/>
        <v>43936Rate</v>
      </c>
      <c r="DL3" s="42" t="str">
        <f t="shared" si="86"/>
        <v>43937Occupied</v>
      </c>
    </row>
    <row r="4" spans="1:116" x14ac:dyDescent="0.25">
      <c r="A4" s="18" t="s">
        <v>11</v>
      </c>
      <c r="B4" s="29">
        <f>IFERROR(GETPIVOTDATA("Sum of STAT_BED_Occupied",Pivot!$A$3,"STAT_WARD_CODE",$A4,"Day",B$1),"")</f>
        <v>0</v>
      </c>
      <c r="C4" s="30">
        <f>IFERROR(GETPIVOTDATA("Sum of STAT_BED_Available",Pivot!$A$3,"STAT_WARD_CODE",$A4,"Day",C$1),"")</f>
        <v>0</v>
      </c>
      <c r="D4" s="37" t="str">
        <f>IFERROR(B4/C4,"")</f>
        <v/>
      </c>
      <c r="E4" s="29">
        <f>IFERROR(GETPIVOTDATA("Sum of STAT_BED_Occupied",Pivot!$A$3,"STAT_WARD_CODE",$A4,"Day",E$1),"")</f>
        <v>6</v>
      </c>
      <c r="F4" s="30">
        <f>IFERROR(GETPIVOTDATA("Sum of STAT_BED_Available",Pivot!$A$3,"STAT_WARD_CODE",$A4,"Day",F$1),"")</f>
        <v>8</v>
      </c>
      <c r="G4" s="31">
        <f t="shared" ref="G4:G21" si="87">IFERROR(E4/F4,"")</f>
        <v>0.75</v>
      </c>
      <c r="H4" s="40">
        <f>IFERROR(GETPIVOTDATA("Sum of STAT_BED_Occupied",Pivot!$A$3,"STAT_WARD_CODE",$A4,"Day",H$1),"")</f>
        <v>8</v>
      </c>
      <c r="I4" s="30">
        <f>IFERROR(GETPIVOTDATA("Sum of STAT_BED_Available",Pivot!$A$3,"STAT_WARD_CODE",$A4,"Day",I$1),"")</f>
        <v>8</v>
      </c>
      <c r="J4" s="37">
        <f t="shared" ref="J4:J21" si="88">IFERROR(H4/I4,"")</f>
        <v>1</v>
      </c>
      <c r="K4" s="29">
        <f>IFERROR(GETPIVOTDATA("Sum of STAT_BED_Occupied",Pivot!$A$3,"STAT_WARD_CODE",$A4,"Day",K$1),"")</f>
        <v>8</v>
      </c>
      <c r="L4" s="30">
        <f>IFERROR(GETPIVOTDATA("Sum of STAT_BED_Available",Pivot!$A$3,"STAT_WARD_CODE",$A4,"Day",L$1),"")</f>
        <v>8</v>
      </c>
      <c r="M4" s="31">
        <f t="shared" ref="M4:M21" si="89">IFERROR(K4/L4,"")</f>
        <v>1</v>
      </c>
      <c r="N4" s="40">
        <f>IFERROR(GETPIVOTDATA("Sum of STAT_BED_Occupied",Pivot!$A$3,"STAT_WARD_CODE",$A4,"Day",N$1),"")</f>
        <v>8</v>
      </c>
      <c r="O4" s="30">
        <f>IFERROR(GETPIVOTDATA("Sum of STAT_BED_Available",Pivot!$A$3,"STAT_WARD_CODE",$A4,"Day",O$1),"")</f>
        <v>8</v>
      </c>
      <c r="P4" s="37">
        <f t="shared" ref="P4:P21" si="90">IFERROR(N4/O4,"")</f>
        <v>1</v>
      </c>
      <c r="Q4" s="29">
        <f>IFERROR(GETPIVOTDATA("Sum of STAT_BED_Occupied",Pivot!$A$3,"STAT_WARD_CODE",$A4,"Day",Q$1),"")</f>
        <v>4</v>
      </c>
      <c r="R4" s="30">
        <f>IFERROR(GETPIVOTDATA("Sum of STAT_BED_Available",Pivot!$A$3,"STAT_WARD_CODE",$A4,"Day",R$1),"")</f>
        <v>4</v>
      </c>
      <c r="S4" s="31">
        <f t="shared" ref="S4:S21" si="91">IFERROR(Q4/R4,"")</f>
        <v>1</v>
      </c>
      <c r="T4" s="40">
        <f>IFERROR(GETPIVOTDATA("Sum of STAT_BED_Occupied",Pivot!$A$3,"STAT_WARD_CODE",$A4,"Day",T$1),"")</f>
        <v>0</v>
      </c>
      <c r="U4" s="30">
        <f>IFERROR(GETPIVOTDATA("Sum of STAT_BED_Available",Pivot!$A$3,"STAT_WARD_CODE",$A4,"Day",U$1),"")</f>
        <v>0</v>
      </c>
      <c r="V4" s="37" t="str">
        <f t="shared" ref="V4:V21" si="92">IFERROR(T4/U4,"")</f>
        <v/>
      </c>
      <c r="W4" s="29">
        <f>IFERROR(GETPIVOTDATA("Sum of STAT_BED_Occupied",Pivot!$A$3,"STAT_WARD_CODE",$A4,"Day",W$1),"")</f>
        <v>0</v>
      </c>
      <c r="X4" s="30">
        <f>IFERROR(GETPIVOTDATA("Sum of STAT_BED_Available",Pivot!$A$3,"STAT_WARD_CODE",$A4,"Day",X$1),"")</f>
        <v>0</v>
      </c>
      <c r="Y4" s="31" t="str">
        <f t="shared" ref="Y4:Y21" si="93">IFERROR(W4/X4,"")</f>
        <v/>
      </c>
      <c r="Z4" s="40">
        <f>IFERROR(GETPIVOTDATA("Sum of STAT_BED_Occupied",Pivot!$A$3,"STAT_WARD_CODE",$A4,"Day",Z$1),"")</f>
        <v>0</v>
      </c>
      <c r="AA4" s="30">
        <f>IFERROR(GETPIVOTDATA("Sum of STAT_BED_Available",Pivot!$A$3,"STAT_WARD_CODE",$A4,"Day",AA$1),"")</f>
        <v>0</v>
      </c>
      <c r="AB4" s="37" t="str">
        <f t="shared" ref="AB4:AB21" si="94">IFERROR(Z4/AA4,"")</f>
        <v/>
      </c>
      <c r="AC4" s="29">
        <f>IFERROR(GETPIVOTDATA("Sum of STAT_BED_Occupied",Pivot!$A$3,"STAT_WARD_CODE",$A4,"Day",AC$1),"")</f>
        <v>4</v>
      </c>
      <c r="AD4" s="30">
        <f>IFERROR(GETPIVOTDATA("Sum of STAT_BED_Available",Pivot!$A$3,"STAT_WARD_CODE",$A4,"Day",AD$1),"")</f>
        <v>4</v>
      </c>
      <c r="AE4" s="31">
        <f t="shared" ref="AE4:AE21" si="95">IFERROR(AC4/AD4,"")</f>
        <v>1</v>
      </c>
      <c r="AF4" s="40">
        <f>IFERROR(GETPIVOTDATA("Sum of STAT_BED_Occupied",Pivot!$A$3,"STAT_WARD_CODE",$A4,"Day",AF$1),"")</f>
        <v>7</v>
      </c>
      <c r="AG4" s="30">
        <f>IFERROR(GETPIVOTDATA("Sum of STAT_BED_Available",Pivot!$A$3,"STAT_WARD_CODE",$A4,"Day",AG$1),"")</f>
        <v>8</v>
      </c>
      <c r="AH4" s="31">
        <f t="shared" ref="AH4:AH21" si="96">IFERROR(AF4/AG4,"")</f>
        <v>0.875</v>
      </c>
      <c r="AI4" s="40">
        <f>IFERROR(GETPIVOTDATA("Sum of STAT_BED_Occupied",Pivot!$A$3,"STAT_WARD_CODE",$A4,"Day",AI$1),"")</f>
        <v>0</v>
      </c>
      <c r="AJ4" s="30">
        <f>IFERROR(GETPIVOTDATA("Sum of STAT_BED_Available",Pivot!$A$3,"STAT_WARD_CODE",$A4,"Day",AJ$1),"")</f>
        <v>0</v>
      </c>
      <c r="AK4" s="31" t="str">
        <f t="shared" ref="AK4:AK21" si="97">IFERROR(AI4/AJ4,"")</f>
        <v/>
      </c>
      <c r="AL4" s="40">
        <f>IFERROR(GETPIVOTDATA("Sum of STAT_BED_Occupied",Pivot!$A$3,"STAT_WARD_CODE",$A4,"Day",AL$1),"")</f>
        <v>0</v>
      </c>
      <c r="AM4" s="30">
        <f>IFERROR(GETPIVOTDATA("Sum of STAT_BED_Available",Pivot!$A$3,"STAT_WARD_CODE",$A4,"Day",AM$1),"")</f>
        <v>0</v>
      </c>
      <c r="AN4" s="31" t="str">
        <f t="shared" ref="AN4:AN21" si="98">IFERROR(AL4/AM4,"")</f>
        <v/>
      </c>
      <c r="AO4" s="40">
        <f>IFERROR(GETPIVOTDATA("Sum of STAT_BED_Occupied",Pivot!$A$3,"STAT_WARD_CODE",$A4,"Day",AO$1),"")</f>
        <v>0</v>
      </c>
      <c r="AP4" s="30">
        <f>IFERROR(GETPIVOTDATA("Sum of STAT_BED_Available",Pivot!$A$3,"STAT_WARD_CODE",$A4,"Day",AP$1),"")</f>
        <v>0</v>
      </c>
      <c r="AQ4" s="31" t="str">
        <f t="shared" ref="AQ4:AQ21" si="99">IFERROR(AO4/AP4,"")</f>
        <v/>
      </c>
      <c r="AR4" s="40">
        <f>IFERROR(GETPIVOTDATA("Sum of STAT_BED_Occupied",Pivot!$A$3,"STAT_WARD_CODE",$A4,"Day",AR$1),"")</f>
        <v>0</v>
      </c>
      <c r="AS4" s="30">
        <f>IFERROR(GETPIVOTDATA("Sum of STAT_BED_Available",Pivot!$A$3,"STAT_WARD_CODE",$A4,"Day",AS$1),"")</f>
        <v>0</v>
      </c>
      <c r="AT4" s="31" t="str">
        <f t="shared" ref="AT4:AT21" si="100">IFERROR(AR4/AS4,"")</f>
        <v/>
      </c>
      <c r="AU4" s="40" t="str">
        <f>IFERROR(GETPIVOTDATA("Sum of STAT_BED_Occupied",Pivot!$A$3,"STAT_WARD_CODE",$A4,"Day",AU$1),"")</f>
        <v/>
      </c>
      <c r="AV4" s="30" t="str">
        <f>IFERROR(GETPIVOTDATA("Sum of STAT_BED_Available",Pivot!$A$3,"STAT_WARD_CODE",$A4,"Day",AV$1),"")</f>
        <v/>
      </c>
      <c r="AW4" s="31" t="str">
        <f t="shared" ref="AW4:AW21" si="101">IFERROR(AU4/AV4,"")</f>
        <v/>
      </c>
      <c r="AX4" s="40" t="str">
        <f>IFERROR(GETPIVOTDATA("Sum of STAT_BED_Occupied",Pivot!$A$3,"STAT_WARD_CODE",$A4,"Day",AX$1),"")</f>
        <v/>
      </c>
      <c r="AY4" s="30" t="str">
        <f>IFERROR(GETPIVOTDATA("Sum of STAT_BED_Available",Pivot!$A$3,"STAT_WARD_CODE",$A4,"Day",AY$1),"")</f>
        <v/>
      </c>
      <c r="AZ4" s="31" t="str">
        <f t="shared" ref="AZ4:AZ21" si="102">IFERROR(AX4/AY4,"")</f>
        <v/>
      </c>
      <c r="BA4" s="40" t="str">
        <f>IFERROR(GETPIVOTDATA("Sum of STAT_BED_Occupied",Pivot!$A$3,"STAT_WARD_CODE",$A4,"Day",BA$1),"")</f>
        <v/>
      </c>
      <c r="BB4" s="30" t="str">
        <f>IFERROR(GETPIVOTDATA("Sum of STAT_BED_Available",Pivot!$A$3,"STAT_WARD_CODE",$A4,"Day",BB$1),"")</f>
        <v/>
      </c>
      <c r="BC4" s="31" t="str">
        <f t="shared" ref="BC4:BC21" si="103">IFERROR(BA4/BB4,"")</f>
        <v/>
      </c>
      <c r="BD4" s="40" t="str">
        <f>IFERROR(GETPIVOTDATA("Sum of STAT_BED_Occupied",Pivot!$A$3,"STAT_WARD_CODE",$A4,"Day",BD$1),"")</f>
        <v/>
      </c>
      <c r="BE4" s="30" t="str">
        <f>IFERROR(GETPIVOTDATA("Sum of STAT_BED_Available",Pivot!$A$3,"STAT_WARD_CODE",$A4,"Day",BE$1),"")</f>
        <v/>
      </c>
      <c r="BF4" s="31" t="str">
        <f t="shared" ref="BF4:BF21" si="104">IFERROR(BD4/BE4,"")</f>
        <v/>
      </c>
      <c r="BG4" s="40" t="str">
        <f>IFERROR(GETPIVOTDATA("Sum of STAT_BED_Occupied",Pivot!$A$3,"STAT_WARD_CODE",$A4,"Day",BG$1),"")</f>
        <v/>
      </c>
      <c r="BH4" s="30" t="str">
        <f>IFERROR(GETPIVOTDATA("Sum of STAT_BED_Available",Pivot!$A$3,"STAT_WARD_CODE",$A4,"Day",BH$1),"")</f>
        <v/>
      </c>
      <c r="BI4" s="31" t="str">
        <f t="shared" ref="BI4:BI21" si="105">IFERROR(BG4/BH4,"")</f>
        <v/>
      </c>
      <c r="BJ4" s="40" t="str">
        <f>IFERROR(GETPIVOTDATA("Sum of STAT_BED_Occupied",Pivot!$A$3,"STAT_WARD_CODE",$A4,"Day",BJ$1),"")</f>
        <v/>
      </c>
      <c r="BK4" s="30" t="str">
        <f>IFERROR(GETPIVOTDATA("Sum of STAT_BED_Available",Pivot!$A$3,"STAT_WARD_CODE",$A4,"Day",BK$1),"")</f>
        <v/>
      </c>
      <c r="BL4" s="31" t="str">
        <f t="shared" ref="BL4:BL21" si="106">IFERROR(BJ4/BK4,"")</f>
        <v/>
      </c>
      <c r="BM4" s="40" t="str">
        <f>IFERROR(GETPIVOTDATA("Sum of STAT_BED_Occupied",Pivot!$A$3,"STAT_WARD_CODE",$A4,"Day",BM$1),"")</f>
        <v/>
      </c>
      <c r="BN4" s="30" t="str">
        <f>IFERROR(GETPIVOTDATA("Sum of STAT_BED_Available",Pivot!$A$3,"STAT_WARD_CODE",$A4,"Day",BN$1),"")</f>
        <v/>
      </c>
      <c r="BO4" s="31" t="str">
        <f t="shared" ref="BO4:BO21" si="107">IFERROR(BM4/BN4,"")</f>
        <v/>
      </c>
      <c r="BP4" s="40" t="str">
        <f>IFERROR(GETPIVOTDATA("Sum of STAT_BED_Occupied",Pivot!$A$3,"STAT_WARD_CODE",$A4,"Day",BP$1),"")</f>
        <v/>
      </c>
      <c r="BQ4" s="30" t="str">
        <f>IFERROR(GETPIVOTDATA("Sum of STAT_BED_Available",Pivot!$A$3,"STAT_WARD_CODE",$A4,"Day",BQ$1),"")</f>
        <v/>
      </c>
      <c r="BR4" s="31" t="str">
        <f t="shared" ref="BR4:BR21" si="108">IFERROR(BP4/BQ4,"")</f>
        <v/>
      </c>
      <c r="BS4" s="40" t="str">
        <f>IFERROR(GETPIVOTDATA("Sum of STAT_BED_Occupied",Pivot!$A$3,"STAT_WARD_CODE",$A4,"Day",BS$1),"")</f>
        <v/>
      </c>
      <c r="BT4" s="30" t="str">
        <f>IFERROR(GETPIVOTDATA("Sum of STAT_BED_Available",Pivot!$A$3,"STAT_WARD_CODE",$A4,"Day",BT$1),"")</f>
        <v/>
      </c>
      <c r="BU4" s="31" t="str">
        <f t="shared" ref="BU4:BU21" si="109">IFERROR(BS4/BT4,"")</f>
        <v/>
      </c>
      <c r="BV4" s="40" t="str">
        <f>IFERROR(GETPIVOTDATA("Sum of STAT_BED_Occupied",Pivot!$A$3,"STAT_WARD_CODE",$A4,"Day",BV$1),"")</f>
        <v/>
      </c>
      <c r="BW4" s="30" t="str">
        <f>IFERROR(GETPIVOTDATA("Sum of STAT_BED_Available",Pivot!$A$3,"STAT_WARD_CODE",$A4,"Day",BW$1),"")</f>
        <v/>
      </c>
      <c r="BX4" s="31" t="str">
        <f t="shared" ref="BX4:BX21" si="110">IFERROR(BV4/BW4,"")</f>
        <v/>
      </c>
      <c r="BY4" s="40" t="str">
        <f>IFERROR(GETPIVOTDATA("Sum of STAT_BED_Occupied",Pivot!$A$3,"STAT_WARD_CODE",$A4,"Day",BY$1),"")</f>
        <v/>
      </c>
      <c r="BZ4" s="30" t="str">
        <f>IFERROR(GETPIVOTDATA("Sum of STAT_BED_Available",Pivot!$A$3,"STAT_WARD_CODE",$A4,"Day",BZ$1),"")</f>
        <v/>
      </c>
      <c r="CA4" s="31" t="str">
        <f t="shared" ref="CA4:CA21" si="111">IFERROR(BY4/BZ4,"")</f>
        <v/>
      </c>
      <c r="CB4" s="40" t="str">
        <f>IFERROR(GETPIVOTDATA("Sum of STAT_BED_Occupied",Pivot!$A$3,"STAT_WARD_CODE",$A4,"Day",CB$1),"")</f>
        <v/>
      </c>
      <c r="CC4" s="30" t="str">
        <f>IFERROR(GETPIVOTDATA("Sum of STAT_BED_Available",Pivot!$A$3,"STAT_WARD_CODE",$A4,"Day",CC$1),"")</f>
        <v/>
      </c>
      <c r="CD4" s="31" t="str">
        <f t="shared" ref="CD4:CD21" si="112">IFERROR(CB4/CC4,"")</f>
        <v/>
      </c>
      <c r="CE4" s="40" t="str">
        <f>IFERROR(GETPIVOTDATA("Sum of STAT_BED_Occupied",Pivot!$A$3,"STAT_WARD_CODE",$A4,"Day",CE$1),"")</f>
        <v/>
      </c>
      <c r="CF4" s="30" t="str">
        <f>IFERROR(GETPIVOTDATA("Sum of STAT_BED_Available",Pivot!$A$3,"STAT_WARD_CODE",$A4,"Day",CF$1),"")</f>
        <v/>
      </c>
      <c r="CG4" s="31" t="str">
        <f t="shared" ref="CG4:CG21" si="113">IFERROR(CE4/CF4,"")</f>
        <v/>
      </c>
      <c r="CH4" s="40" t="str">
        <f>IFERROR(GETPIVOTDATA("Sum of STAT_BED_Occupied",Pivot!$A$3,"STAT_WARD_CODE",$A4,"Day",CH$1),"")</f>
        <v/>
      </c>
      <c r="CI4" s="30" t="str">
        <f>IFERROR(GETPIVOTDATA("Sum of STAT_BED_Available",Pivot!$A$3,"STAT_WARD_CODE",$A4,"Day",CI$1),"")</f>
        <v/>
      </c>
      <c r="CJ4" s="31" t="str">
        <f t="shared" ref="CJ4:CJ21" si="114">IFERROR(CH4/CI4,"")</f>
        <v/>
      </c>
      <c r="CK4" s="40" t="str">
        <f>IFERROR(GETPIVOTDATA("Sum of STAT_BED_Occupied",Pivot!$A$3,"STAT_WARD_CODE",$A4,"Day",CK$1),"")</f>
        <v/>
      </c>
      <c r="CL4" s="30" t="str">
        <f>IFERROR(GETPIVOTDATA("Sum of STAT_BED_Available",Pivot!$A$3,"STAT_WARD_CODE",$A4,"Day",CL$1),"")</f>
        <v/>
      </c>
      <c r="CM4" s="31" t="str">
        <f t="shared" ref="CM4:CM21" si="115">IFERROR(CK4/CL4,"")</f>
        <v/>
      </c>
      <c r="CN4" s="40" t="str">
        <f>IFERROR(GETPIVOTDATA("Sum of STAT_BED_Occupied",Pivot!$A$3,"STAT_WARD_CODE",$A4,"Day",CN$1),"")</f>
        <v/>
      </c>
      <c r="CO4" s="30" t="str">
        <f>IFERROR(GETPIVOTDATA("Sum of STAT_BED_Available",Pivot!$A$3,"STAT_WARD_CODE",$A4,"Day",CO$1),"")</f>
        <v/>
      </c>
      <c r="CP4" s="31" t="str">
        <f t="shared" ref="CP4:CP21" si="116">IFERROR(CN4/CO4,"")</f>
        <v/>
      </c>
      <c r="CQ4" s="40" t="str">
        <f>IFERROR(GETPIVOTDATA("Sum of STAT_BED_Occupied",Pivot!$A$3,"STAT_WARD_CODE",$A4,"Day",CQ$1),"")</f>
        <v/>
      </c>
      <c r="CR4" s="30" t="str">
        <f>IFERROR(GETPIVOTDATA("Sum of STAT_BED_Available",Pivot!$A$3,"STAT_WARD_CODE",$A4,"Day",CR$1),"")</f>
        <v/>
      </c>
      <c r="CS4" s="31" t="str">
        <f t="shared" ref="CS4:CS21" si="117">IFERROR(CQ4/CR4,"")</f>
        <v/>
      </c>
      <c r="CT4" s="40" t="str">
        <f>IFERROR(GETPIVOTDATA("Sum of STAT_BED_Occupied",Pivot!$A$3,"STAT_WARD_CODE",$A4,"Day",CT$1),"")</f>
        <v/>
      </c>
      <c r="CU4" s="30" t="str">
        <f>IFERROR(GETPIVOTDATA("Sum of STAT_BED_Available",Pivot!$A$3,"STAT_WARD_CODE",$A4,"Day",CU$1),"")</f>
        <v/>
      </c>
      <c r="CV4" s="31" t="str">
        <f t="shared" ref="CV4:CV21" si="118">IFERROR(CT4/CU4,"")</f>
        <v/>
      </c>
      <c r="CW4" s="40" t="str">
        <f>IFERROR(GETPIVOTDATA("Sum of STAT_BED_Occupied",Pivot!$A$3,"STAT_WARD_CODE",$A4,"Day",CW$1),"")</f>
        <v/>
      </c>
      <c r="CX4" s="30" t="str">
        <f>IFERROR(GETPIVOTDATA("Sum of STAT_BED_Available",Pivot!$A$3,"STAT_WARD_CODE",$A4,"Day",CX$1),"")</f>
        <v/>
      </c>
      <c r="CY4" s="31" t="str">
        <f t="shared" ref="CY4:CY21" si="119">IFERROR(CW4/CX4,"")</f>
        <v/>
      </c>
      <c r="CZ4" s="40" t="str">
        <f>IFERROR(GETPIVOTDATA("Sum of STAT_BED_Occupied",Pivot!$A$3,"STAT_WARD_CODE",$A4,"Day",CZ$1),"")</f>
        <v/>
      </c>
      <c r="DA4" s="30" t="str">
        <f>IFERROR(GETPIVOTDATA("Sum of STAT_BED_Available",Pivot!$A$3,"STAT_WARD_CODE",$A4,"Day",DA$1),"")</f>
        <v/>
      </c>
      <c r="DB4" s="31" t="str">
        <f t="shared" ref="DB4:DB21" si="120">IFERROR(CZ4/DA4,"")</f>
        <v/>
      </c>
      <c r="DC4" s="40" t="str">
        <f>IFERROR(GETPIVOTDATA("Sum of STAT_BED_Occupied",Pivot!$A$3,"STAT_WARD_CODE",$A4,"Day",DC$1),"")</f>
        <v/>
      </c>
      <c r="DD4" s="30" t="str">
        <f>IFERROR(GETPIVOTDATA("Sum of STAT_BED_Available",Pivot!$A$3,"STAT_WARD_CODE",$A4,"Day",DD$1),"")</f>
        <v/>
      </c>
      <c r="DE4" s="31" t="str">
        <f t="shared" ref="DE4:DE21" si="121">IFERROR(DC4/DD4,"")</f>
        <v/>
      </c>
      <c r="DF4" s="40" t="str">
        <f>IFERROR(GETPIVOTDATA("Sum of STAT_BED_Occupied",Pivot!$A$3,"STAT_WARD_CODE",$A4,"Day",DF$1),"")</f>
        <v/>
      </c>
      <c r="DG4" s="30" t="str">
        <f>IFERROR(GETPIVOTDATA("Sum of STAT_BED_Available",Pivot!$A$3,"STAT_WARD_CODE",$A4,"Day",DG$1),"")</f>
        <v/>
      </c>
      <c r="DH4" s="31" t="str">
        <f t="shared" ref="DH4:DH21" si="122">IFERROR(DF4/DG4,"")</f>
        <v/>
      </c>
      <c r="DI4" s="40" t="str">
        <f>IFERROR(GETPIVOTDATA("Sum of STAT_BED_Occupied",Pivot!$A$3,"STAT_WARD_CODE",$A4,"Day",DI$1),"")</f>
        <v/>
      </c>
      <c r="DJ4" s="30" t="str">
        <f>IFERROR(GETPIVOTDATA("Sum of STAT_BED_Available",Pivot!$A$3,"STAT_WARD_CODE",$A4,"Day",DJ$1),"")</f>
        <v/>
      </c>
      <c r="DK4" s="31" t="str">
        <f t="shared" ref="DK4:DK21" si="123">IFERROR(DI4/DJ4,"")</f>
        <v/>
      </c>
      <c r="DL4" s="40" t="str">
        <f>IFERROR(GETPIVOTDATA("Sum of STAT_BED_Occupied",Pivot!$A$3,"STAT_WARD_CODE",$A4,"Day",DL$1),"")</f>
        <v/>
      </c>
    </row>
    <row r="5" spans="1:116" x14ac:dyDescent="0.25">
      <c r="A5" s="19" t="s">
        <v>13</v>
      </c>
      <c r="B5" s="32">
        <f>IFERROR(GETPIVOTDATA("Sum of STAT_BED_Occupied",Pivot!$A$3,"STAT_WARD_CODE",$A5,"Day",B$1),"")</f>
        <v>8</v>
      </c>
      <c r="C5" s="16">
        <f>IFERROR(GETPIVOTDATA("Sum of STAT_BED_Available",Pivot!$A$3,"STAT_WARD_CODE",$A5,"Day",C$1),"")</f>
        <v>8</v>
      </c>
      <c r="D5" s="38">
        <f t="shared" ref="D5:D21" si="124">IFERROR(B5/C5,"")</f>
        <v>1</v>
      </c>
      <c r="E5" s="32">
        <f>IFERROR(GETPIVOTDATA("Sum of STAT_BED_Occupied",Pivot!$A$3,"STAT_WARD_CODE",$A5,"Day",E$1),"")</f>
        <v>7</v>
      </c>
      <c r="F5" s="16">
        <f>IFERROR(GETPIVOTDATA("Sum of STAT_BED_Available",Pivot!$A$3,"STAT_WARD_CODE",$A5,"Day",F$1),"")</f>
        <v>8</v>
      </c>
      <c r="G5" s="33">
        <f t="shared" si="87"/>
        <v>0.875</v>
      </c>
      <c r="H5" s="14">
        <f>IFERROR(GETPIVOTDATA("Sum of STAT_BED_Occupied",Pivot!$A$3,"STAT_WARD_CODE",$A5,"Day",H$1),"")</f>
        <v>8</v>
      </c>
      <c r="I5" s="16">
        <f>IFERROR(GETPIVOTDATA("Sum of STAT_BED_Available",Pivot!$A$3,"STAT_WARD_CODE",$A5,"Day",I$1),"")</f>
        <v>8</v>
      </c>
      <c r="J5" s="38">
        <f t="shared" si="88"/>
        <v>1</v>
      </c>
      <c r="K5" s="32">
        <f>IFERROR(GETPIVOTDATA("Sum of STAT_BED_Occupied",Pivot!$A$3,"STAT_WARD_CODE",$A5,"Day",K$1),"")</f>
        <v>7</v>
      </c>
      <c r="L5" s="16">
        <f>IFERROR(GETPIVOTDATA("Sum of STAT_BED_Available",Pivot!$A$3,"STAT_WARD_CODE",$A5,"Day",L$1),"")</f>
        <v>8</v>
      </c>
      <c r="M5" s="33">
        <f t="shared" si="89"/>
        <v>0.875</v>
      </c>
      <c r="N5" s="14">
        <f>IFERROR(GETPIVOTDATA("Sum of STAT_BED_Occupied",Pivot!$A$3,"STAT_WARD_CODE",$A5,"Day",N$1),"")</f>
        <v>8</v>
      </c>
      <c r="O5" s="16">
        <f>IFERROR(GETPIVOTDATA("Sum of STAT_BED_Available",Pivot!$A$3,"STAT_WARD_CODE",$A5,"Day",O$1),"")</f>
        <v>8</v>
      </c>
      <c r="P5" s="38">
        <f t="shared" si="90"/>
        <v>1</v>
      </c>
      <c r="Q5" s="32">
        <f>IFERROR(GETPIVOTDATA("Sum of STAT_BED_Occupied",Pivot!$A$3,"STAT_WARD_CODE",$A5,"Day",Q$1),"")</f>
        <v>8</v>
      </c>
      <c r="R5" s="16">
        <f>IFERROR(GETPIVOTDATA("Sum of STAT_BED_Available",Pivot!$A$3,"STAT_WARD_CODE",$A5,"Day",R$1),"")</f>
        <v>8</v>
      </c>
      <c r="S5" s="33">
        <f t="shared" si="91"/>
        <v>1</v>
      </c>
      <c r="T5" s="14">
        <f>IFERROR(GETPIVOTDATA("Sum of STAT_BED_Occupied",Pivot!$A$3,"STAT_WARD_CODE",$A5,"Day",T$1),"")</f>
        <v>7</v>
      </c>
      <c r="U5" s="16">
        <f>IFERROR(GETPIVOTDATA("Sum of STAT_BED_Available",Pivot!$A$3,"STAT_WARD_CODE",$A5,"Day",U$1),"")</f>
        <v>8</v>
      </c>
      <c r="V5" s="38">
        <f t="shared" si="92"/>
        <v>0.875</v>
      </c>
      <c r="W5" s="32">
        <f>IFERROR(GETPIVOTDATA("Sum of STAT_BED_Occupied",Pivot!$A$3,"STAT_WARD_CODE",$A5,"Day",W$1),"")</f>
        <v>5</v>
      </c>
      <c r="X5" s="16">
        <f>IFERROR(GETPIVOTDATA("Sum of STAT_BED_Available",Pivot!$A$3,"STAT_WARD_CODE",$A5,"Day",X$1),"")</f>
        <v>8</v>
      </c>
      <c r="Y5" s="33">
        <f t="shared" si="93"/>
        <v>0.625</v>
      </c>
      <c r="Z5" s="14">
        <f>IFERROR(GETPIVOTDATA("Sum of STAT_BED_Occupied",Pivot!$A$3,"STAT_WARD_CODE",$A5,"Day",Z$1),"")</f>
        <v>7</v>
      </c>
      <c r="AA5" s="16">
        <f>IFERROR(GETPIVOTDATA("Sum of STAT_BED_Available",Pivot!$A$3,"STAT_WARD_CODE",$A5,"Day",AA$1),"")</f>
        <v>8</v>
      </c>
      <c r="AB5" s="38">
        <f t="shared" si="94"/>
        <v>0.875</v>
      </c>
      <c r="AC5" s="32">
        <f>IFERROR(GETPIVOTDATA("Sum of STAT_BED_Occupied",Pivot!$A$3,"STAT_WARD_CODE",$A5,"Day",AC$1),"")</f>
        <v>4</v>
      </c>
      <c r="AD5" s="16">
        <f>IFERROR(GETPIVOTDATA("Sum of STAT_BED_Available",Pivot!$A$3,"STAT_WARD_CODE",$A5,"Day",AD$1),"")</f>
        <v>8</v>
      </c>
      <c r="AE5" s="33">
        <f t="shared" si="95"/>
        <v>0.5</v>
      </c>
      <c r="AF5" s="14">
        <f>IFERROR(GETPIVOTDATA("Sum of STAT_BED_Occupied",Pivot!$A$3,"STAT_WARD_CODE",$A5,"Day",AF$1),"")</f>
        <v>6</v>
      </c>
      <c r="AG5" s="16">
        <f>IFERROR(GETPIVOTDATA("Sum of STAT_BED_Available",Pivot!$A$3,"STAT_WARD_CODE",$A5,"Day",AG$1),"")</f>
        <v>8</v>
      </c>
      <c r="AH5" s="33">
        <f t="shared" si="96"/>
        <v>0.75</v>
      </c>
      <c r="AI5" s="14">
        <f>IFERROR(GETPIVOTDATA("Sum of STAT_BED_Occupied",Pivot!$A$3,"STAT_WARD_CODE",$A5,"Day",AI$1),"")</f>
        <v>8</v>
      </c>
      <c r="AJ5" s="16">
        <f>IFERROR(GETPIVOTDATA("Sum of STAT_BED_Available",Pivot!$A$3,"STAT_WARD_CODE",$A5,"Day",AJ$1),"")</f>
        <v>8</v>
      </c>
      <c r="AK5" s="33">
        <f t="shared" si="97"/>
        <v>1</v>
      </c>
      <c r="AL5" s="14">
        <f>IFERROR(GETPIVOTDATA("Sum of STAT_BED_Occupied",Pivot!$A$3,"STAT_WARD_CODE",$A5,"Day",AL$1),"")</f>
        <v>8</v>
      </c>
      <c r="AM5" s="16">
        <f>IFERROR(GETPIVOTDATA("Sum of STAT_BED_Available",Pivot!$A$3,"STAT_WARD_CODE",$A5,"Day",AM$1),"")</f>
        <v>8</v>
      </c>
      <c r="AN5" s="33">
        <f t="shared" si="98"/>
        <v>1</v>
      </c>
      <c r="AO5" s="14">
        <f>IFERROR(GETPIVOTDATA("Sum of STAT_BED_Occupied",Pivot!$A$3,"STAT_WARD_CODE",$A5,"Day",AO$1),"")</f>
        <v>5</v>
      </c>
      <c r="AP5" s="16">
        <f>IFERROR(GETPIVOTDATA("Sum of STAT_BED_Available",Pivot!$A$3,"STAT_WARD_CODE",$A5,"Day",AP$1),"")</f>
        <v>8</v>
      </c>
      <c r="AQ5" s="33">
        <f t="shared" si="99"/>
        <v>0.625</v>
      </c>
      <c r="AR5" s="14">
        <f>IFERROR(GETPIVOTDATA("Sum of STAT_BED_Occupied",Pivot!$A$3,"STAT_WARD_CODE",$A5,"Day",AR$1),"")</f>
        <v>7</v>
      </c>
      <c r="AS5" s="16">
        <f>IFERROR(GETPIVOTDATA("Sum of STAT_BED_Available",Pivot!$A$3,"STAT_WARD_CODE",$A5,"Day",AS$1),"")</f>
        <v>8</v>
      </c>
      <c r="AT5" s="33">
        <f t="shared" si="100"/>
        <v>0.875</v>
      </c>
      <c r="AU5" s="14" t="str">
        <f>IFERROR(GETPIVOTDATA("Sum of STAT_BED_Occupied",Pivot!$A$3,"STAT_WARD_CODE",$A5,"Day",AU$1),"")</f>
        <v/>
      </c>
      <c r="AV5" s="16" t="str">
        <f>IFERROR(GETPIVOTDATA("Sum of STAT_BED_Available",Pivot!$A$3,"STAT_WARD_CODE",$A5,"Day",AV$1),"")</f>
        <v/>
      </c>
      <c r="AW5" s="33" t="str">
        <f t="shared" si="101"/>
        <v/>
      </c>
      <c r="AX5" s="14" t="str">
        <f>IFERROR(GETPIVOTDATA("Sum of STAT_BED_Occupied",Pivot!$A$3,"STAT_WARD_CODE",$A5,"Day",AX$1),"")</f>
        <v/>
      </c>
      <c r="AY5" s="16" t="str">
        <f>IFERROR(GETPIVOTDATA("Sum of STAT_BED_Available",Pivot!$A$3,"STAT_WARD_CODE",$A5,"Day",AY$1),"")</f>
        <v/>
      </c>
      <c r="AZ5" s="33" t="str">
        <f t="shared" si="102"/>
        <v/>
      </c>
      <c r="BA5" s="14" t="str">
        <f>IFERROR(GETPIVOTDATA("Sum of STAT_BED_Occupied",Pivot!$A$3,"STAT_WARD_CODE",$A5,"Day",BA$1),"")</f>
        <v/>
      </c>
      <c r="BB5" s="16" t="str">
        <f>IFERROR(GETPIVOTDATA("Sum of STAT_BED_Available",Pivot!$A$3,"STAT_WARD_CODE",$A5,"Day",BB$1),"")</f>
        <v/>
      </c>
      <c r="BC5" s="33" t="str">
        <f t="shared" si="103"/>
        <v/>
      </c>
      <c r="BD5" s="14" t="str">
        <f>IFERROR(GETPIVOTDATA("Sum of STAT_BED_Occupied",Pivot!$A$3,"STAT_WARD_CODE",$A5,"Day",BD$1),"")</f>
        <v/>
      </c>
      <c r="BE5" s="16" t="str">
        <f>IFERROR(GETPIVOTDATA("Sum of STAT_BED_Available",Pivot!$A$3,"STAT_WARD_CODE",$A5,"Day",BE$1),"")</f>
        <v/>
      </c>
      <c r="BF5" s="33" t="str">
        <f t="shared" si="104"/>
        <v/>
      </c>
      <c r="BG5" s="14" t="str">
        <f>IFERROR(GETPIVOTDATA("Sum of STAT_BED_Occupied",Pivot!$A$3,"STAT_WARD_CODE",$A5,"Day",BG$1),"")</f>
        <v/>
      </c>
      <c r="BH5" s="16" t="str">
        <f>IFERROR(GETPIVOTDATA("Sum of STAT_BED_Available",Pivot!$A$3,"STAT_WARD_CODE",$A5,"Day",BH$1),"")</f>
        <v/>
      </c>
      <c r="BI5" s="33" t="str">
        <f t="shared" si="105"/>
        <v/>
      </c>
      <c r="BJ5" s="14" t="str">
        <f>IFERROR(GETPIVOTDATA("Sum of STAT_BED_Occupied",Pivot!$A$3,"STAT_WARD_CODE",$A5,"Day",BJ$1),"")</f>
        <v/>
      </c>
      <c r="BK5" s="16" t="str">
        <f>IFERROR(GETPIVOTDATA("Sum of STAT_BED_Available",Pivot!$A$3,"STAT_WARD_CODE",$A5,"Day",BK$1),"")</f>
        <v/>
      </c>
      <c r="BL5" s="33" t="str">
        <f t="shared" si="106"/>
        <v/>
      </c>
      <c r="BM5" s="14" t="str">
        <f>IFERROR(GETPIVOTDATA("Sum of STAT_BED_Occupied",Pivot!$A$3,"STAT_WARD_CODE",$A5,"Day",BM$1),"")</f>
        <v/>
      </c>
      <c r="BN5" s="16" t="str">
        <f>IFERROR(GETPIVOTDATA("Sum of STAT_BED_Available",Pivot!$A$3,"STAT_WARD_CODE",$A5,"Day",BN$1),"")</f>
        <v/>
      </c>
      <c r="BO5" s="33" t="str">
        <f t="shared" si="107"/>
        <v/>
      </c>
      <c r="BP5" s="14" t="str">
        <f>IFERROR(GETPIVOTDATA("Sum of STAT_BED_Occupied",Pivot!$A$3,"STAT_WARD_CODE",$A5,"Day",BP$1),"")</f>
        <v/>
      </c>
      <c r="BQ5" s="16" t="str">
        <f>IFERROR(GETPIVOTDATA("Sum of STAT_BED_Available",Pivot!$A$3,"STAT_WARD_CODE",$A5,"Day",BQ$1),"")</f>
        <v/>
      </c>
      <c r="BR5" s="33" t="str">
        <f t="shared" si="108"/>
        <v/>
      </c>
      <c r="BS5" s="14" t="str">
        <f>IFERROR(GETPIVOTDATA("Sum of STAT_BED_Occupied",Pivot!$A$3,"STAT_WARD_CODE",$A5,"Day",BS$1),"")</f>
        <v/>
      </c>
      <c r="BT5" s="16" t="str">
        <f>IFERROR(GETPIVOTDATA("Sum of STAT_BED_Available",Pivot!$A$3,"STAT_WARD_CODE",$A5,"Day",BT$1),"")</f>
        <v/>
      </c>
      <c r="BU5" s="33" t="str">
        <f t="shared" si="109"/>
        <v/>
      </c>
      <c r="BV5" s="14" t="str">
        <f>IFERROR(GETPIVOTDATA("Sum of STAT_BED_Occupied",Pivot!$A$3,"STAT_WARD_CODE",$A5,"Day",BV$1),"")</f>
        <v/>
      </c>
      <c r="BW5" s="16" t="str">
        <f>IFERROR(GETPIVOTDATA("Sum of STAT_BED_Available",Pivot!$A$3,"STAT_WARD_CODE",$A5,"Day",BW$1),"")</f>
        <v/>
      </c>
      <c r="BX5" s="33" t="str">
        <f t="shared" si="110"/>
        <v/>
      </c>
      <c r="BY5" s="14" t="str">
        <f>IFERROR(GETPIVOTDATA("Sum of STAT_BED_Occupied",Pivot!$A$3,"STAT_WARD_CODE",$A5,"Day",BY$1),"")</f>
        <v/>
      </c>
      <c r="BZ5" s="16" t="str">
        <f>IFERROR(GETPIVOTDATA("Sum of STAT_BED_Available",Pivot!$A$3,"STAT_WARD_CODE",$A5,"Day",BZ$1),"")</f>
        <v/>
      </c>
      <c r="CA5" s="33" t="str">
        <f t="shared" si="111"/>
        <v/>
      </c>
      <c r="CB5" s="14" t="str">
        <f>IFERROR(GETPIVOTDATA("Sum of STAT_BED_Occupied",Pivot!$A$3,"STAT_WARD_CODE",$A5,"Day",CB$1),"")</f>
        <v/>
      </c>
      <c r="CC5" s="16" t="str">
        <f>IFERROR(GETPIVOTDATA("Sum of STAT_BED_Available",Pivot!$A$3,"STAT_WARD_CODE",$A5,"Day",CC$1),"")</f>
        <v/>
      </c>
      <c r="CD5" s="33" t="str">
        <f t="shared" si="112"/>
        <v/>
      </c>
      <c r="CE5" s="14" t="str">
        <f>IFERROR(GETPIVOTDATA("Sum of STAT_BED_Occupied",Pivot!$A$3,"STAT_WARD_CODE",$A5,"Day",CE$1),"")</f>
        <v/>
      </c>
      <c r="CF5" s="16" t="str">
        <f>IFERROR(GETPIVOTDATA("Sum of STAT_BED_Available",Pivot!$A$3,"STAT_WARD_CODE",$A5,"Day",CF$1),"")</f>
        <v/>
      </c>
      <c r="CG5" s="33" t="str">
        <f t="shared" si="113"/>
        <v/>
      </c>
      <c r="CH5" s="14" t="str">
        <f>IFERROR(GETPIVOTDATA("Sum of STAT_BED_Occupied",Pivot!$A$3,"STAT_WARD_CODE",$A5,"Day",CH$1),"")</f>
        <v/>
      </c>
      <c r="CI5" s="16" t="str">
        <f>IFERROR(GETPIVOTDATA("Sum of STAT_BED_Available",Pivot!$A$3,"STAT_WARD_CODE",$A5,"Day",CI$1),"")</f>
        <v/>
      </c>
      <c r="CJ5" s="33" t="str">
        <f t="shared" si="114"/>
        <v/>
      </c>
      <c r="CK5" s="14" t="str">
        <f>IFERROR(GETPIVOTDATA("Sum of STAT_BED_Occupied",Pivot!$A$3,"STAT_WARD_CODE",$A5,"Day",CK$1),"")</f>
        <v/>
      </c>
      <c r="CL5" s="16" t="str">
        <f>IFERROR(GETPIVOTDATA("Sum of STAT_BED_Available",Pivot!$A$3,"STAT_WARD_CODE",$A5,"Day",CL$1),"")</f>
        <v/>
      </c>
      <c r="CM5" s="33" t="str">
        <f t="shared" si="115"/>
        <v/>
      </c>
      <c r="CN5" s="14" t="str">
        <f>IFERROR(GETPIVOTDATA("Sum of STAT_BED_Occupied",Pivot!$A$3,"STAT_WARD_CODE",$A5,"Day",CN$1),"")</f>
        <v/>
      </c>
      <c r="CO5" s="16" t="str">
        <f>IFERROR(GETPIVOTDATA("Sum of STAT_BED_Available",Pivot!$A$3,"STAT_WARD_CODE",$A5,"Day",CO$1),"")</f>
        <v/>
      </c>
      <c r="CP5" s="33" t="str">
        <f t="shared" si="116"/>
        <v/>
      </c>
      <c r="CQ5" s="14" t="str">
        <f>IFERROR(GETPIVOTDATA("Sum of STAT_BED_Occupied",Pivot!$A$3,"STAT_WARD_CODE",$A5,"Day",CQ$1),"")</f>
        <v/>
      </c>
      <c r="CR5" s="16" t="str">
        <f>IFERROR(GETPIVOTDATA("Sum of STAT_BED_Available",Pivot!$A$3,"STAT_WARD_CODE",$A5,"Day",CR$1),"")</f>
        <v/>
      </c>
      <c r="CS5" s="33" t="str">
        <f t="shared" si="117"/>
        <v/>
      </c>
      <c r="CT5" s="14" t="str">
        <f>IFERROR(GETPIVOTDATA("Sum of STAT_BED_Occupied",Pivot!$A$3,"STAT_WARD_CODE",$A5,"Day",CT$1),"")</f>
        <v/>
      </c>
      <c r="CU5" s="16" t="str">
        <f>IFERROR(GETPIVOTDATA("Sum of STAT_BED_Available",Pivot!$A$3,"STAT_WARD_CODE",$A5,"Day",CU$1),"")</f>
        <v/>
      </c>
      <c r="CV5" s="33" t="str">
        <f t="shared" si="118"/>
        <v/>
      </c>
      <c r="CW5" s="14" t="str">
        <f>IFERROR(GETPIVOTDATA("Sum of STAT_BED_Occupied",Pivot!$A$3,"STAT_WARD_CODE",$A5,"Day",CW$1),"")</f>
        <v/>
      </c>
      <c r="CX5" s="16" t="str">
        <f>IFERROR(GETPIVOTDATA("Sum of STAT_BED_Available",Pivot!$A$3,"STAT_WARD_CODE",$A5,"Day",CX$1),"")</f>
        <v/>
      </c>
      <c r="CY5" s="33" t="str">
        <f t="shared" si="119"/>
        <v/>
      </c>
      <c r="CZ5" s="14" t="str">
        <f>IFERROR(GETPIVOTDATA("Sum of STAT_BED_Occupied",Pivot!$A$3,"STAT_WARD_CODE",$A5,"Day",CZ$1),"")</f>
        <v/>
      </c>
      <c r="DA5" s="16" t="str">
        <f>IFERROR(GETPIVOTDATA("Sum of STAT_BED_Available",Pivot!$A$3,"STAT_WARD_CODE",$A5,"Day",DA$1),"")</f>
        <v/>
      </c>
      <c r="DB5" s="33" t="str">
        <f t="shared" si="120"/>
        <v/>
      </c>
      <c r="DC5" s="14" t="str">
        <f>IFERROR(GETPIVOTDATA("Sum of STAT_BED_Occupied",Pivot!$A$3,"STAT_WARD_CODE",$A5,"Day",DC$1),"")</f>
        <v/>
      </c>
      <c r="DD5" s="16" t="str">
        <f>IFERROR(GETPIVOTDATA("Sum of STAT_BED_Available",Pivot!$A$3,"STAT_WARD_CODE",$A5,"Day",DD$1),"")</f>
        <v/>
      </c>
      <c r="DE5" s="33" t="str">
        <f t="shared" si="121"/>
        <v/>
      </c>
      <c r="DF5" s="14" t="str">
        <f>IFERROR(GETPIVOTDATA("Sum of STAT_BED_Occupied",Pivot!$A$3,"STAT_WARD_CODE",$A5,"Day",DF$1),"")</f>
        <v/>
      </c>
      <c r="DG5" s="16" t="str">
        <f>IFERROR(GETPIVOTDATA("Sum of STAT_BED_Available",Pivot!$A$3,"STAT_WARD_CODE",$A5,"Day",DG$1),"")</f>
        <v/>
      </c>
      <c r="DH5" s="33" t="str">
        <f t="shared" si="122"/>
        <v/>
      </c>
      <c r="DI5" s="14" t="str">
        <f>IFERROR(GETPIVOTDATA("Sum of STAT_BED_Occupied",Pivot!$A$3,"STAT_WARD_CODE",$A5,"Day",DI$1),"")</f>
        <v/>
      </c>
      <c r="DJ5" s="16" t="str">
        <f>IFERROR(GETPIVOTDATA("Sum of STAT_BED_Available",Pivot!$A$3,"STAT_WARD_CODE",$A5,"Day",DJ$1),"")</f>
        <v/>
      </c>
      <c r="DK5" s="33" t="str">
        <f t="shared" si="123"/>
        <v/>
      </c>
      <c r="DL5" s="14" t="str">
        <f>IFERROR(GETPIVOTDATA("Sum of STAT_BED_Occupied",Pivot!$A$3,"STAT_WARD_CODE",$A5,"Day",DL$1),"")</f>
        <v/>
      </c>
    </row>
    <row r="6" spans="1:116" x14ac:dyDescent="0.25">
      <c r="A6" s="19" t="s">
        <v>15</v>
      </c>
      <c r="B6" s="32">
        <f>IFERROR(GETPIVOTDATA("Sum of STAT_BED_Occupied",Pivot!$A$3,"STAT_WARD_CODE",$A6,"Day",B$1),"")</f>
        <v>7</v>
      </c>
      <c r="C6" s="16">
        <f>IFERROR(GETPIVOTDATA("Sum of STAT_BED_Available",Pivot!$A$3,"STAT_WARD_CODE",$A6,"Day",C$1),"")</f>
        <v>9</v>
      </c>
      <c r="D6" s="38">
        <f t="shared" si="124"/>
        <v>0.77777777777777779</v>
      </c>
      <c r="E6" s="32">
        <f>IFERROR(GETPIVOTDATA("Sum of STAT_BED_Occupied",Pivot!$A$3,"STAT_WARD_CODE",$A6,"Day",E$1),"")</f>
        <v>7</v>
      </c>
      <c r="F6" s="16">
        <f>IFERROR(GETPIVOTDATA("Sum of STAT_BED_Available",Pivot!$A$3,"STAT_WARD_CODE",$A6,"Day",F$1),"")</f>
        <v>9</v>
      </c>
      <c r="G6" s="33">
        <f t="shared" si="87"/>
        <v>0.77777777777777779</v>
      </c>
      <c r="H6" s="14">
        <f>IFERROR(GETPIVOTDATA("Sum of STAT_BED_Occupied",Pivot!$A$3,"STAT_WARD_CODE",$A6,"Day",H$1),"")</f>
        <v>6</v>
      </c>
      <c r="I6" s="16">
        <f>IFERROR(GETPIVOTDATA("Sum of STAT_BED_Available",Pivot!$A$3,"STAT_WARD_CODE",$A6,"Day",I$1),"")</f>
        <v>9</v>
      </c>
      <c r="J6" s="38">
        <f t="shared" si="88"/>
        <v>0.66666666666666663</v>
      </c>
      <c r="K6" s="32">
        <f>IFERROR(GETPIVOTDATA("Sum of STAT_BED_Occupied",Pivot!$A$3,"STAT_WARD_CODE",$A6,"Day",K$1),"")</f>
        <v>6</v>
      </c>
      <c r="L6" s="16">
        <f>IFERROR(GETPIVOTDATA("Sum of STAT_BED_Available",Pivot!$A$3,"STAT_WARD_CODE",$A6,"Day",L$1),"")</f>
        <v>9</v>
      </c>
      <c r="M6" s="33">
        <f t="shared" si="89"/>
        <v>0.66666666666666663</v>
      </c>
      <c r="N6" s="14">
        <f>IFERROR(GETPIVOTDATA("Sum of STAT_BED_Occupied",Pivot!$A$3,"STAT_WARD_CODE",$A6,"Day",N$1),"")</f>
        <v>5</v>
      </c>
      <c r="O6" s="16">
        <f>IFERROR(GETPIVOTDATA("Sum of STAT_BED_Available",Pivot!$A$3,"STAT_WARD_CODE",$A6,"Day",O$1),"")</f>
        <v>9</v>
      </c>
      <c r="P6" s="38">
        <f t="shared" si="90"/>
        <v>0.55555555555555558</v>
      </c>
      <c r="Q6" s="32">
        <f>IFERROR(GETPIVOTDATA("Sum of STAT_BED_Occupied",Pivot!$A$3,"STAT_WARD_CODE",$A6,"Day",Q$1),"")</f>
        <v>4</v>
      </c>
      <c r="R6" s="16">
        <f>IFERROR(GETPIVOTDATA("Sum of STAT_BED_Available",Pivot!$A$3,"STAT_WARD_CODE",$A6,"Day",R$1),"")</f>
        <v>9</v>
      </c>
      <c r="S6" s="33">
        <f t="shared" si="91"/>
        <v>0.44444444444444442</v>
      </c>
      <c r="T6" s="14">
        <f>IFERROR(GETPIVOTDATA("Sum of STAT_BED_Occupied",Pivot!$A$3,"STAT_WARD_CODE",$A6,"Day",T$1),"")</f>
        <v>2</v>
      </c>
      <c r="U6" s="16">
        <f>IFERROR(GETPIVOTDATA("Sum of STAT_BED_Available",Pivot!$A$3,"STAT_WARD_CODE",$A6,"Day",U$1),"")</f>
        <v>9</v>
      </c>
      <c r="V6" s="38">
        <f t="shared" si="92"/>
        <v>0.22222222222222221</v>
      </c>
      <c r="W6" s="32">
        <f>IFERROR(GETPIVOTDATA("Sum of STAT_BED_Occupied",Pivot!$A$3,"STAT_WARD_CODE",$A6,"Day",W$1),"")</f>
        <v>5</v>
      </c>
      <c r="X6" s="16">
        <f>IFERROR(GETPIVOTDATA("Sum of STAT_BED_Available",Pivot!$A$3,"STAT_WARD_CODE",$A6,"Day",X$1),"")</f>
        <v>9</v>
      </c>
      <c r="Y6" s="33">
        <f t="shared" si="93"/>
        <v>0.55555555555555558</v>
      </c>
      <c r="Z6" s="14">
        <f>IFERROR(GETPIVOTDATA("Sum of STAT_BED_Occupied",Pivot!$A$3,"STAT_WARD_CODE",$A6,"Day",Z$1),"")</f>
        <v>8</v>
      </c>
      <c r="AA6" s="16">
        <f>IFERROR(GETPIVOTDATA("Sum of STAT_BED_Available",Pivot!$A$3,"STAT_WARD_CODE",$A6,"Day",AA$1),"")</f>
        <v>9</v>
      </c>
      <c r="AB6" s="38">
        <f t="shared" si="94"/>
        <v>0.88888888888888884</v>
      </c>
      <c r="AC6" s="32">
        <f>IFERROR(GETPIVOTDATA("Sum of STAT_BED_Occupied",Pivot!$A$3,"STAT_WARD_CODE",$A6,"Day",AC$1),"")</f>
        <v>7</v>
      </c>
      <c r="AD6" s="16">
        <f>IFERROR(GETPIVOTDATA("Sum of STAT_BED_Available",Pivot!$A$3,"STAT_WARD_CODE",$A6,"Day",AD$1),"")</f>
        <v>9</v>
      </c>
      <c r="AE6" s="33">
        <f t="shared" si="95"/>
        <v>0.77777777777777779</v>
      </c>
      <c r="AF6" s="14">
        <f>IFERROR(GETPIVOTDATA("Sum of STAT_BED_Occupied",Pivot!$A$3,"STAT_WARD_CODE",$A6,"Day",AF$1),"")</f>
        <v>8</v>
      </c>
      <c r="AG6" s="16">
        <f>IFERROR(GETPIVOTDATA("Sum of STAT_BED_Available",Pivot!$A$3,"STAT_WARD_CODE",$A6,"Day",AG$1),"")</f>
        <v>9</v>
      </c>
      <c r="AH6" s="33">
        <f t="shared" si="96"/>
        <v>0.88888888888888884</v>
      </c>
      <c r="AI6" s="14">
        <f>IFERROR(GETPIVOTDATA("Sum of STAT_BED_Occupied",Pivot!$A$3,"STAT_WARD_CODE",$A6,"Day",AI$1),"")</f>
        <v>7</v>
      </c>
      <c r="AJ6" s="16">
        <f>IFERROR(GETPIVOTDATA("Sum of STAT_BED_Available",Pivot!$A$3,"STAT_WARD_CODE",$A6,"Day",AJ$1),"")</f>
        <v>9</v>
      </c>
      <c r="AK6" s="33">
        <f t="shared" si="97"/>
        <v>0.77777777777777779</v>
      </c>
      <c r="AL6" s="14">
        <f>IFERROR(GETPIVOTDATA("Sum of STAT_BED_Occupied",Pivot!$A$3,"STAT_WARD_CODE",$A6,"Day",AL$1),"")</f>
        <v>6</v>
      </c>
      <c r="AM6" s="16">
        <f>IFERROR(GETPIVOTDATA("Sum of STAT_BED_Available",Pivot!$A$3,"STAT_WARD_CODE",$A6,"Day",AM$1),"")</f>
        <v>9</v>
      </c>
      <c r="AN6" s="33">
        <f t="shared" si="98"/>
        <v>0.66666666666666663</v>
      </c>
      <c r="AO6" s="14">
        <f>IFERROR(GETPIVOTDATA("Sum of STAT_BED_Occupied",Pivot!$A$3,"STAT_WARD_CODE",$A6,"Day",AO$1),"")</f>
        <v>3</v>
      </c>
      <c r="AP6" s="16">
        <f>IFERROR(GETPIVOTDATA("Sum of STAT_BED_Available",Pivot!$A$3,"STAT_WARD_CODE",$A6,"Day",AP$1),"")</f>
        <v>9</v>
      </c>
      <c r="AQ6" s="33">
        <f t="shared" si="99"/>
        <v>0.33333333333333331</v>
      </c>
      <c r="AR6" s="14">
        <f>IFERROR(GETPIVOTDATA("Sum of STAT_BED_Occupied",Pivot!$A$3,"STAT_WARD_CODE",$A6,"Day",AR$1),"")</f>
        <v>4</v>
      </c>
      <c r="AS6" s="16">
        <f>IFERROR(GETPIVOTDATA("Sum of STAT_BED_Available",Pivot!$A$3,"STAT_WARD_CODE",$A6,"Day",AS$1),"")</f>
        <v>9</v>
      </c>
      <c r="AT6" s="33">
        <f t="shared" si="100"/>
        <v>0.44444444444444442</v>
      </c>
      <c r="AU6" s="14" t="str">
        <f>IFERROR(GETPIVOTDATA("Sum of STAT_BED_Occupied",Pivot!$A$3,"STAT_WARD_CODE",$A6,"Day",AU$1),"")</f>
        <v/>
      </c>
      <c r="AV6" s="16" t="str">
        <f>IFERROR(GETPIVOTDATA("Sum of STAT_BED_Available",Pivot!$A$3,"STAT_WARD_CODE",$A6,"Day",AV$1),"")</f>
        <v/>
      </c>
      <c r="AW6" s="33" t="str">
        <f t="shared" si="101"/>
        <v/>
      </c>
      <c r="AX6" s="14" t="str">
        <f>IFERROR(GETPIVOTDATA("Sum of STAT_BED_Occupied",Pivot!$A$3,"STAT_WARD_CODE",$A6,"Day",AX$1),"")</f>
        <v/>
      </c>
      <c r="AY6" s="16" t="str">
        <f>IFERROR(GETPIVOTDATA("Sum of STAT_BED_Available",Pivot!$A$3,"STAT_WARD_CODE",$A6,"Day",AY$1),"")</f>
        <v/>
      </c>
      <c r="AZ6" s="33" t="str">
        <f t="shared" si="102"/>
        <v/>
      </c>
      <c r="BA6" s="14" t="str">
        <f>IFERROR(GETPIVOTDATA("Sum of STAT_BED_Occupied",Pivot!$A$3,"STAT_WARD_CODE",$A6,"Day",BA$1),"")</f>
        <v/>
      </c>
      <c r="BB6" s="16" t="str">
        <f>IFERROR(GETPIVOTDATA("Sum of STAT_BED_Available",Pivot!$A$3,"STAT_WARD_CODE",$A6,"Day",BB$1),"")</f>
        <v/>
      </c>
      <c r="BC6" s="33" t="str">
        <f t="shared" si="103"/>
        <v/>
      </c>
      <c r="BD6" s="14" t="str">
        <f>IFERROR(GETPIVOTDATA("Sum of STAT_BED_Occupied",Pivot!$A$3,"STAT_WARD_CODE",$A6,"Day",BD$1),"")</f>
        <v/>
      </c>
      <c r="BE6" s="16" t="str">
        <f>IFERROR(GETPIVOTDATA("Sum of STAT_BED_Available",Pivot!$A$3,"STAT_WARD_CODE",$A6,"Day",BE$1),"")</f>
        <v/>
      </c>
      <c r="BF6" s="33" t="str">
        <f t="shared" si="104"/>
        <v/>
      </c>
      <c r="BG6" s="14" t="str">
        <f>IFERROR(GETPIVOTDATA("Sum of STAT_BED_Occupied",Pivot!$A$3,"STAT_WARD_CODE",$A6,"Day",BG$1),"")</f>
        <v/>
      </c>
      <c r="BH6" s="16" t="str">
        <f>IFERROR(GETPIVOTDATA("Sum of STAT_BED_Available",Pivot!$A$3,"STAT_WARD_CODE",$A6,"Day",BH$1),"")</f>
        <v/>
      </c>
      <c r="BI6" s="33" t="str">
        <f t="shared" si="105"/>
        <v/>
      </c>
      <c r="BJ6" s="14" t="str">
        <f>IFERROR(GETPIVOTDATA("Sum of STAT_BED_Occupied",Pivot!$A$3,"STAT_WARD_CODE",$A6,"Day",BJ$1),"")</f>
        <v/>
      </c>
      <c r="BK6" s="16" t="str">
        <f>IFERROR(GETPIVOTDATA("Sum of STAT_BED_Available",Pivot!$A$3,"STAT_WARD_CODE",$A6,"Day",BK$1),"")</f>
        <v/>
      </c>
      <c r="BL6" s="33" t="str">
        <f t="shared" si="106"/>
        <v/>
      </c>
      <c r="BM6" s="14" t="str">
        <f>IFERROR(GETPIVOTDATA("Sum of STAT_BED_Occupied",Pivot!$A$3,"STAT_WARD_CODE",$A6,"Day",BM$1),"")</f>
        <v/>
      </c>
      <c r="BN6" s="16" t="str">
        <f>IFERROR(GETPIVOTDATA("Sum of STAT_BED_Available",Pivot!$A$3,"STAT_WARD_CODE",$A6,"Day",BN$1),"")</f>
        <v/>
      </c>
      <c r="BO6" s="33" t="str">
        <f t="shared" si="107"/>
        <v/>
      </c>
      <c r="BP6" s="14" t="str">
        <f>IFERROR(GETPIVOTDATA("Sum of STAT_BED_Occupied",Pivot!$A$3,"STAT_WARD_CODE",$A6,"Day",BP$1),"")</f>
        <v/>
      </c>
      <c r="BQ6" s="16" t="str">
        <f>IFERROR(GETPIVOTDATA("Sum of STAT_BED_Available",Pivot!$A$3,"STAT_WARD_CODE",$A6,"Day",BQ$1),"")</f>
        <v/>
      </c>
      <c r="BR6" s="33" t="str">
        <f t="shared" si="108"/>
        <v/>
      </c>
      <c r="BS6" s="14" t="str">
        <f>IFERROR(GETPIVOTDATA("Sum of STAT_BED_Occupied",Pivot!$A$3,"STAT_WARD_CODE",$A6,"Day",BS$1),"")</f>
        <v/>
      </c>
      <c r="BT6" s="16" t="str">
        <f>IFERROR(GETPIVOTDATA("Sum of STAT_BED_Available",Pivot!$A$3,"STAT_WARD_CODE",$A6,"Day",BT$1),"")</f>
        <v/>
      </c>
      <c r="BU6" s="33" t="str">
        <f t="shared" si="109"/>
        <v/>
      </c>
      <c r="BV6" s="14" t="str">
        <f>IFERROR(GETPIVOTDATA("Sum of STAT_BED_Occupied",Pivot!$A$3,"STAT_WARD_CODE",$A6,"Day",BV$1),"")</f>
        <v/>
      </c>
      <c r="BW6" s="16" t="str">
        <f>IFERROR(GETPIVOTDATA("Sum of STAT_BED_Available",Pivot!$A$3,"STAT_WARD_CODE",$A6,"Day",BW$1),"")</f>
        <v/>
      </c>
      <c r="BX6" s="33" t="str">
        <f t="shared" si="110"/>
        <v/>
      </c>
      <c r="BY6" s="14" t="str">
        <f>IFERROR(GETPIVOTDATA("Sum of STAT_BED_Occupied",Pivot!$A$3,"STAT_WARD_CODE",$A6,"Day",BY$1),"")</f>
        <v/>
      </c>
      <c r="BZ6" s="16" t="str">
        <f>IFERROR(GETPIVOTDATA("Sum of STAT_BED_Available",Pivot!$A$3,"STAT_WARD_CODE",$A6,"Day",BZ$1),"")</f>
        <v/>
      </c>
      <c r="CA6" s="33" t="str">
        <f t="shared" si="111"/>
        <v/>
      </c>
      <c r="CB6" s="14" t="str">
        <f>IFERROR(GETPIVOTDATA("Sum of STAT_BED_Occupied",Pivot!$A$3,"STAT_WARD_CODE",$A6,"Day",CB$1),"")</f>
        <v/>
      </c>
      <c r="CC6" s="16" t="str">
        <f>IFERROR(GETPIVOTDATA("Sum of STAT_BED_Available",Pivot!$A$3,"STAT_WARD_CODE",$A6,"Day",CC$1),"")</f>
        <v/>
      </c>
      <c r="CD6" s="33" t="str">
        <f t="shared" si="112"/>
        <v/>
      </c>
      <c r="CE6" s="14" t="str">
        <f>IFERROR(GETPIVOTDATA("Sum of STAT_BED_Occupied",Pivot!$A$3,"STAT_WARD_CODE",$A6,"Day",CE$1),"")</f>
        <v/>
      </c>
      <c r="CF6" s="16" t="str">
        <f>IFERROR(GETPIVOTDATA("Sum of STAT_BED_Available",Pivot!$A$3,"STAT_WARD_CODE",$A6,"Day",CF$1),"")</f>
        <v/>
      </c>
      <c r="CG6" s="33" t="str">
        <f t="shared" si="113"/>
        <v/>
      </c>
      <c r="CH6" s="14" t="str">
        <f>IFERROR(GETPIVOTDATA("Sum of STAT_BED_Occupied",Pivot!$A$3,"STAT_WARD_CODE",$A6,"Day",CH$1),"")</f>
        <v/>
      </c>
      <c r="CI6" s="16" t="str">
        <f>IFERROR(GETPIVOTDATA("Sum of STAT_BED_Available",Pivot!$A$3,"STAT_WARD_CODE",$A6,"Day",CI$1),"")</f>
        <v/>
      </c>
      <c r="CJ6" s="33" t="str">
        <f t="shared" si="114"/>
        <v/>
      </c>
      <c r="CK6" s="14" t="str">
        <f>IFERROR(GETPIVOTDATA("Sum of STAT_BED_Occupied",Pivot!$A$3,"STAT_WARD_CODE",$A6,"Day",CK$1),"")</f>
        <v/>
      </c>
      <c r="CL6" s="16" t="str">
        <f>IFERROR(GETPIVOTDATA("Sum of STAT_BED_Available",Pivot!$A$3,"STAT_WARD_CODE",$A6,"Day",CL$1),"")</f>
        <v/>
      </c>
      <c r="CM6" s="33" t="str">
        <f t="shared" si="115"/>
        <v/>
      </c>
      <c r="CN6" s="14" t="str">
        <f>IFERROR(GETPIVOTDATA("Sum of STAT_BED_Occupied",Pivot!$A$3,"STAT_WARD_CODE",$A6,"Day",CN$1),"")</f>
        <v/>
      </c>
      <c r="CO6" s="16" t="str">
        <f>IFERROR(GETPIVOTDATA("Sum of STAT_BED_Available",Pivot!$A$3,"STAT_WARD_CODE",$A6,"Day",CO$1),"")</f>
        <v/>
      </c>
      <c r="CP6" s="33" t="str">
        <f t="shared" si="116"/>
        <v/>
      </c>
      <c r="CQ6" s="14" t="str">
        <f>IFERROR(GETPIVOTDATA("Sum of STAT_BED_Occupied",Pivot!$A$3,"STAT_WARD_CODE",$A6,"Day",CQ$1),"")</f>
        <v/>
      </c>
      <c r="CR6" s="16" t="str">
        <f>IFERROR(GETPIVOTDATA("Sum of STAT_BED_Available",Pivot!$A$3,"STAT_WARD_CODE",$A6,"Day",CR$1),"")</f>
        <v/>
      </c>
      <c r="CS6" s="33" t="str">
        <f t="shared" si="117"/>
        <v/>
      </c>
      <c r="CT6" s="14" t="str">
        <f>IFERROR(GETPIVOTDATA("Sum of STAT_BED_Occupied",Pivot!$A$3,"STAT_WARD_CODE",$A6,"Day",CT$1),"")</f>
        <v/>
      </c>
      <c r="CU6" s="16" t="str">
        <f>IFERROR(GETPIVOTDATA("Sum of STAT_BED_Available",Pivot!$A$3,"STAT_WARD_CODE",$A6,"Day",CU$1),"")</f>
        <v/>
      </c>
      <c r="CV6" s="33" t="str">
        <f t="shared" si="118"/>
        <v/>
      </c>
      <c r="CW6" s="14" t="str">
        <f>IFERROR(GETPIVOTDATA("Sum of STAT_BED_Occupied",Pivot!$A$3,"STAT_WARD_CODE",$A6,"Day",CW$1),"")</f>
        <v/>
      </c>
      <c r="CX6" s="16" t="str">
        <f>IFERROR(GETPIVOTDATA("Sum of STAT_BED_Available",Pivot!$A$3,"STAT_WARD_CODE",$A6,"Day",CX$1),"")</f>
        <v/>
      </c>
      <c r="CY6" s="33" t="str">
        <f t="shared" si="119"/>
        <v/>
      </c>
      <c r="CZ6" s="14" t="str">
        <f>IFERROR(GETPIVOTDATA("Sum of STAT_BED_Occupied",Pivot!$A$3,"STAT_WARD_CODE",$A6,"Day",CZ$1),"")</f>
        <v/>
      </c>
      <c r="DA6" s="16" t="str">
        <f>IFERROR(GETPIVOTDATA("Sum of STAT_BED_Available",Pivot!$A$3,"STAT_WARD_CODE",$A6,"Day",DA$1),"")</f>
        <v/>
      </c>
      <c r="DB6" s="33" t="str">
        <f t="shared" si="120"/>
        <v/>
      </c>
      <c r="DC6" s="14" t="str">
        <f>IFERROR(GETPIVOTDATA("Sum of STAT_BED_Occupied",Pivot!$A$3,"STAT_WARD_CODE",$A6,"Day",DC$1),"")</f>
        <v/>
      </c>
      <c r="DD6" s="16" t="str">
        <f>IFERROR(GETPIVOTDATA("Sum of STAT_BED_Available",Pivot!$A$3,"STAT_WARD_CODE",$A6,"Day",DD$1),"")</f>
        <v/>
      </c>
      <c r="DE6" s="33" t="str">
        <f t="shared" si="121"/>
        <v/>
      </c>
      <c r="DF6" s="14" t="str">
        <f>IFERROR(GETPIVOTDATA("Sum of STAT_BED_Occupied",Pivot!$A$3,"STAT_WARD_CODE",$A6,"Day",DF$1),"")</f>
        <v/>
      </c>
      <c r="DG6" s="16" t="str">
        <f>IFERROR(GETPIVOTDATA("Sum of STAT_BED_Available",Pivot!$A$3,"STAT_WARD_CODE",$A6,"Day",DG$1),"")</f>
        <v/>
      </c>
      <c r="DH6" s="33" t="str">
        <f t="shared" si="122"/>
        <v/>
      </c>
      <c r="DI6" s="14" t="str">
        <f>IFERROR(GETPIVOTDATA("Sum of STAT_BED_Occupied",Pivot!$A$3,"STAT_WARD_CODE",$A6,"Day",DI$1),"")</f>
        <v/>
      </c>
      <c r="DJ6" s="16" t="str">
        <f>IFERROR(GETPIVOTDATA("Sum of STAT_BED_Available",Pivot!$A$3,"STAT_WARD_CODE",$A6,"Day",DJ$1),"")</f>
        <v/>
      </c>
      <c r="DK6" s="33" t="str">
        <f t="shared" si="123"/>
        <v/>
      </c>
      <c r="DL6" s="14" t="str">
        <f>IFERROR(GETPIVOTDATA("Sum of STAT_BED_Occupied",Pivot!$A$3,"STAT_WARD_CODE",$A6,"Day",DL$1),"")</f>
        <v/>
      </c>
    </row>
    <row r="7" spans="1:116" x14ac:dyDescent="0.25">
      <c r="A7" s="19" t="s">
        <v>17</v>
      </c>
      <c r="B7" s="32">
        <f>IFERROR(GETPIVOTDATA("Sum of STAT_BED_Occupied",Pivot!$A$3,"STAT_WARD_CODE",$A7,"Day",B$1),"")</f>
        <v>7</v>
      </c>
      <c r="C7" s="16">
        <f>IFERROR(GETPIVOTDATA("Sum of STAT_BED_Available",Pivot!$A$3,"STAT_WARD_CODE",$A7,"Day",C$1),"")</f>
        <v>10</v>
      </c>
      <c r="D7" s="38">
        <f t="shared" si="124"/>
        <v>0.7</v>
      </c>
      <c r="E7" s="32">
        <f>IFERROR(GETPIVOTDATA("Sum of STAT_BED_Occupied",Pivot!$A$3,"STAT_WARD_CODE",$A7,"Day",E$1),"")</f>
        <v>7</v>
      </c>
      <c r="F7" s="16">
        <f>IFERROR(GETPIVOTDATA("Sum of STAT_BED_Available",Pivot!$A$3,"STAT_WARD_CODE",$A7,"Day",F$1),"")</f>
        <v>10</v>
      </c>
      <c r="G7" s="33">
        <f t="shared" si="87"/>
        <v>0.7</v>
      </c>
      <c r="H7" s="14">
        <f>IFERROR(GETPIVOTDATA("Sum of STAT_BED_Occupied",Pivot!$A$3,"STAT_WARD_CODE",$A7,"Day",H$1),"")</f>
        <v>9</v>
      </c>
      <c r="I7" s="16">
        <f>IFERROR(GETPIVOTDATA("Sum of STAT_BED_Available",Pivot!$A$3,"STAT_WARD_CODE",$A7,"Day",I$1),"")</f>
        <v>10</v>
      </c>
      <c r="J7" s="38">
        <f t="shared" si="88"/>
        <v>0.9</v>
      </c>
      <c r="K7" s="32">
        <f>IFERROR(GETPIVOTDATA("Sum of STAT_BED_Occupied",Pivot!$A$3,"STAT_WARD_CODE",$A7,"Day",K$1),"")</f>
        <v>8</v>
      </c>
      <c r="L7" s="16">
        <f>IFERROR(GETPIVOTDATA("Sum of STAT_BED_Available",Pivot!$A$3,"STAT_WARD_CODE",$A7,"Day",L$1),"")</f>
        <v>10</v>
      </c>
      <c r="M7" s="33">
        <f t="shared" si="89"/>
        <v>0.8</v>
      </c>
      <c r="N7" s="14">
        <f>IFERROR(GETPIVOTDATA("Sum of STAT_BED_Occupied",Pivot!$A$3,"STAT_WARD_CODE",$A7,"Day",N$1),"")</f>
        <v>9</v>
      </c>
      <c r="O7" s="16">
        <f>IFERROR(GETPIVOTDATA("Sum of STAT_BED_Available",Pivot!$A$3,"STAT_WARD_CODE",$A7,"Day",O$1),"")</f>
        <v>10</v>
      </c>
      <c r="P7" s="38">
        <f t="shared" si="90"/>
        <v>0.9</v>
      </c>
      <c r="Q7" s="32">
        <f>IFERROR(GETPIVOTDATA("Sum of STAT_BED_Occupied",Pivot!$A$3,"STAT_WARD_CODE",$A7,"Day",Q$1),"")</f>
        <v>7</v>
      </c>
      <c r="R7" s="16">
        <f>IFERROR(GETPIVOTDATA("Sum of STAT_BED_Available",Pivot!$A$3,"STAT_WARD_CODE",$A7,"Day",R$1),"")</f>
        <v>12</v>
      </c>
      <c r="S7" s="33">
        <f t="shared" si="91"/>
        <v>0.58333333333333337</v>
      </c>
      <c r="T7" s="14">
        <f>IFERROR(GETPIVOTDATA("Sum of STAT_BED_Occupied",Pivot!$A$3,"STAT_WARD_CODE",$A7,"Day",T$1),"")</f>
        <v>7</v>
      </c>
      <c r="U7" s="16">
        <f>IFERROR(GETPIVOTDATA("Sum of STAT_BED_Available",Pivot!$A$3,"STAT_WARD_CODE",$A7,"Day",U$1),"")</f>
        <v>12</v>
      </c>
      <c r="V7" s="38">
        <f t="shared" si="92"/>
        <v>0.58333333333333337</v>
      </c>
      <c r="W7" s="32">
        <f>IFERROR(GETPIVOTDATA("Sum of STAT_BED_Occupied",Pivot!$A$3,"STAT_WARD_CODE",$A7,"Day",W$1),"")</f>
        <v>8</v>
      </c>
      <c r="X7" s="16">
        <f>IFERROR(GETPIVOTDATA("Sum of STAT_BED_Available",Pivot!$A$3,"STAT_WARD_CODE",$A7,"Day",X$1),"")</f>
        <v>12</v>
      </c>
      <c r="Y7" s="33">
        <f t="shared" si="93"/>
        <v>0.66666666666666663</v>
      </c>
      <c r="Z7" s="14">
        <f>IFERROR(GETPIVOTDATA("Sum of STAT_BED_Occupied",Pivot!$A$3,"STAT_WARD_CODE",$A7,"Day",Z$1),"")</f>
        <v>8</v>
      </c>
      <c r="AA7" s="16">
        <f>IFERROR(GETPIVOTDATA("Sum of STAT_BED_Available",Pivot!$A$3,"STAT_WARD_CODE",$A7,"Day",AA$1),"")</f>
        <v>12</v>
      </c>
      <c r="AB7" s="38">
        <f t="shared" si="94"/>
        <v>0.66666666666666663</v>
      </c>
      <c r="AC7" s="32">
        <f>IFERROR(GETPIVOTDATA("Sum of STAT_BED_Occupied",Pivot!$A$3,"STAT_WARD_CODE",$A7,"Day",AC$1),"")</f>
        <v>8</v>
      </c>
      <c r="AD7" s="16">
        <f>IFERROR(GETPIVOTDATA("Sum of STAT_BED_Available",Pivot!$A$3,"STAT_WARD_CODE",$A7,"Day",AD$1),"")</f>
        <v>12</v>
      </c>
      <c r="AE7" s="33">
        <f t="shared" si="95"/>
        <v>0.66666666666666663</v>
      </c>
      <c r="AF7" s="14">
        <f>IFERROR(GETPIVOTDATA("Sum of STAT_BED_Occupied",Pivot!$A$3,"STAT_WARD_CODE",$A7,"Day",AF$1),"")</f>
        <v>8</v>
      </c>
      <c r="AG7" s="16">
        <f>IFERROR(GETPIVOTDATA("Sum of STAT_BED_Available",Pivot!$A$3,"STAT_WARD_CODE",$A7,"Day",AG$1),"")</f>
        <v>10</v>
      </c>
      <c r="AH7" s="33">
        <f t="shared" si="96"/>
        <v>0.8</v>
      </c>
      <c r="AI7" s="14">
        <f>IFERROR(GETPIVOTDATA("Sum of STAT_BED_Occupied",Pivot!$A$3,"STAT_WARD_CODE",$A7,"Day",AI$1),"")</f>
        <v>8</v>
      </c>
      <c r="AJ7" s="16">
        <f>IFERROR(GETPIVOTDATA("Sum of STAT_BED_Available",Pivot!$A$3,"STAT_WARD_CODE",$A7,"Day",AJ$1),"")</f>
        <v>10</v>
      </c>
      <c r="AK7" s="33">
        <f t="shared" si="97"/>
        <v>0.8</v>
      </c>
      <c r="AL7" s="14">
        <f>IFERROR(GETPIVOTDATA("Sum of STAT_BED_Occupied",Pivot!$A$3,"STAT_WARD_CODE",$A7,"Day",AL$1),"")</f>
        <v>7</v>
      </c>
      <c r="AM7" s="16">
        <f>IFERROR(GETPIVOTDATA("Sum of STAT_BED_Available",Pivot!$A$3,"STAT_WARD_CODE",$A7,"Day",AM$1),"")</f>
        <v>12</v>
      </c>
      <c r="AN7" s="33">
        <f t="shared" si="98"/>
        <v>0.58333333333333337</v>
      </c>
      <c r="AO7" s="14">
        <f>IFERROR(GETPIVOTDATA("Sum of STAT_BED_Occupied",Pivot!$A$3,"STAT_WARD_CODE",$A7,"Day",AO$1),"")</f>
        <v>8</v>
      </c>
      <c r="AP7" s="16">
        <f>IFERROR(GETPIVOTDATA("Sum of STAT_BED_Available",Pivot!$A$3,"STAT_WARD_CODE",$A7,"Day",AP$1),"")</f>
        <v>12</v>
      </c>
      <c r="AQ7" s="33">
        <f t="shared" si="99"/>
        <v>0.66666666666666663</v>
      </c>
      <c r="AR7" s="14">
        <f>IFERROR(GETPIVOTDATA("Sum of STAT_BED_Occupied",Pivot!$A$3,"STAT_WARD_CODE",$A7,"Day",AR$1),"")</f>
        <v>8</v>
      </c>
      <c r="AS7" s="16">
        <f>IFERROR(GETPIVOTDATA("Sum of STAT_BED_Available",Pivot!$A$3,"STAT_WARD_CODE",$A7,"Day",AS$1),"")</f>
        <v>10</v>
      </c>
      <c r="AT7" s="33">
        <f t="shared" si="100"/>
        <v>0.8</v>
      </c>
      <c r="AU7" s="14" t="str">
        <f>IFERROR(GETPIVOTDATA("Sum of STAT_BED_Occupied",Pivot!$A$3,"STAT_WARD_CODE",$A7,"Day",AU$1),"")</f>
        <v/>
      </c>
      <c r="AV7" s="16" t="str">
        <f>IFERROR(GETPIVOTDATA("Sum of STAT_BED_Available",Pivot!$A$3,"STAT_WARD_CODE",$A7,"Day",AV$1),"")</f>
        <v/>
      </c>
      <c r="AW7" s="33" t="str">
        <f t="shared" si="101"/>
        <v/>
      </c>
      <c r="AX7" s="14" t="str">
        <f>IFERROR(GETPIVOTDATA("Sum of STAT_BED_Occupied",Pivot!$A$3,"STAT_WARD_CODE",$A7,"Day",AX$1),"")</f>
        <v/>
      </c>
      <c r="AY7" s="16" t="str">
        <f>IFERROR(GETPIVOTDATA("Sum of STAT_BED_Available",Pivot!$A$3,"STAT_WARD_CODE",$A7,"Day",AY$1),"")</f>
        <v/>
      </c>
      <c r="AZ7" s="33" t="str">
        <f t="shared" si="102"/>
        <v/>
      </c>
      <c r="BA7" s="14" t="str">
        <f>IFERROR(GETPIVOTDATA("Sum of STAT_BED_Occupied",Pivot!$A$3,"STAT_WARD_CODE",$A7,"Day",BA$1),"")</f>
        <v/>
      </c>
      <c r="BB7" s="16" t="str">
        <f>IFERROR(GETPIVOTDATA("Sum of STAT_BED_Available",Pivot!$A$3,"STAT_WARD_CODE",$A7,"Day",BB$1),"")</f>
        <v/>
      </c>
      <c r="BC7" s="33" t="str">
        <f t="shared" si="103"/>
        <v/>
      </c>
      <c r="BD7" s="14" t="str">
        <f>IFERROR(GETPIVOTDATA("Sum of STAT_BED_Occupied",Pivot!$A$3,"STAT_WARD_CODE",$A7,"Day",BD$1),"")</f>
        <v/>
      </c>
      <c r="BE7" s="16" t="str">
        <f>IFERROR(GETPIVOTDATA("Sum of STAT_BED_Available",Pivot!$A$3,"STAT_WARD_CODE",$A7,"Day",BE$1),"")</f>
        <v/>
      </c>
      <c r="BF7" s="33" t="str">
        <f t="shared" si="104"/>
        <v/>
      </c>
      <c r="BG7" s="14" t="str">
        <f>IFERROR(GETPIVOTDATA("Sum of STAT_BED_Occupied",Pivot!$A$3,"STAT_WARD_CODE",$A7,"Day",BG$1),"")</f>
        <v/>
      </c>
      <c r="BH7" s="16" t="str">
        <f>IFERROR(GETPIVOTDATA("Sum of STAT_BED_Available",Pivot!$A$3,"STAT_WARD_CODE",$A7,"Day",BH$1),"")</f>
        <v/>
      </c>
      <c r="BI7" s="33" t="str">
        <f t="shared" si="105"/>
        <v/>
      </c>
      <c r="BJ7" s="14" t="str">
        <f>IFERROR(GETPIVOTDATA("Sum of STAT_BED_Occupied",Pivot!$A$3,"STAT_WARD_CODE",$A7,"Day",BJ$1),"")</f>
        <v/>
      </c>
      <c r="BK7" s="16" t="str">
        <f>IFERROR(GETPIVOTDATA("Sum of STAT_BED_Available",Pivot!$A$3,"STAT_WARD_CODE",$A7,"Day",BK$1),"")</f>
        <v/>
      </c>
      <c r="BL7" s="33" t="str">
        <f t="shared" si="106"/>
        <v/>
      </c>
      <c r="BM7" s="14" t="str">
        <f>IFERROR(GETPIVOTDATA("Sum of STAT_BED_Occupied",Pivot!$A$3,"STAT_WARD_CODE",$A7,"Day",BM$1),"")</f>
        <v/>
      </c>
      <c r="BN7" s="16" t="str">
        <f>IFERROR(GETPIVOTDATA("Sum of STAT_BED_Available",Pivot!$A$3,"STAT_WARD_CODE",$A7,"Day",BN$1),"")</f>
        <v/>
      </c>
      <c r="BO7" s="33" t="str">
        <f t="shared" si="107"/>
        <v/>
      </c>
      <c r="BP7" s="14" t="str">
        <f>IFERROR(GETPIVOTDATA("Sum of STAT_BED_Occupied",Pivot!$A$3,"STAT_WARD_CODE",$A7,"Day",BP$1),"")</f>
        <v/>
      </c>
      <c r="BQ7" s="16" t="str">
        <f>IFERROR(GETPIVOTDATA("Sum of STAT_BED_Available",Pivot!$A$3,"STAT_WARD_CODE",$A7,"Day",BQ$1),"")</f>
        <v/>
      </c>
      <c r="BR7" s="33" t="str">
        <f t="shared" si="108"/>
        <v/>
      </c>
      <c r="BS7" s="14" t="str">
        <f>IFERROR(GETPIVOTDATA("Sum of STAT_BED_Occupied",Pivot!$A$3,"STAT_WARD_CODE",$A7,"Day",BS$1),"")</f>
        <v/>
      </c>
      <c r="BT7" s="16" t="str">
        <f>IFERROR(GETPIVOTDATA("Sum of STAT_BED_Available",Pivot!$A$3,"STAT_WARD_CODE",$A7,"Day",BT$1),"")</f>
        <v/>
      </c>
      <c r="BU7" s="33" t="str">
        <f t="shared" si="109"/>
        <v/>
      </c>
      <c r="BV7" s="14" t="str">
        <f>IFERROR(GETPIVOTDATA("Sum of STAT_BED_Occupied",Pivot!$A$3,"STAT_WARD_CODE",$A7,"Day",BV$1),"")</f>
        <v/>
      </c>
      <c r="BW7" s="16" t="str">
        <f>IFERROR(GETPIVOTDATA("Sum of STAT_BED_Available",Pivot!$A$3,"STAT_WARD_CODE",$A7,"Day",BW$1),"")</f>
        <v/>
      </c>
      <c r="BX7" s="33" t="str">
        <f t="shared" si="110"/>
        <v/>
      </c>
      <c r="BY7" s="14" t="str">
        <f>IFERROR(GETPIVOTDATA("Sum of STAT_BED_Occupied",Pivot!$A$3,"STAT_WARD_CODE",$A7,"Day",BY$1),"")</f>
        <v/>
      </c>
      <c r="BZ7" s="16" t="str">
        <f>IFERROR(GETPIVOTDATA("Sum of STAT_BED_Available",Pivot!$A$3,"STAT_WARD_CODE",$A7,"Day",BZ$1),"")</f>
        <v/>
      </c>
      <c r="CA7" s="33" t="str">
        <f t="shared" si="111"/>
        <v/>
      </c>
      <c r="CB7" s="14" t="str">
        <f>IFERROR(GETPIVOTDATA("Sum of STAT_BED_Occupied",Pivot!$A$3,"STAT_WARD_CODE",$A7,"Day",CB$1),"")</f>
        <v/>
      </c>
      <c r="CC7" s="16" t="str">
        <f>IFERROR(GETPIVOTDATA("Sum of STAT_BED_Available",Pivot!$A$3,"STAT_WARD_CODE",$A7,"Day",CC$1),"")</f>
        <v/>
      </c>
      <c r="CD7" s="33" t="str">
        <f t="shared" si="112"/>
        <v/>
      </c>
      <c r="CE7" s="14" t="str">
        <f>IFERROR(GETPIVOTDATA("Sum of STAT_BED_Occupied",Pivot!$A$3,"STAT_WARD_CODE",$A7,"Day",CE$1),"")</f>
        <v/>
      </c>
      <c r="CF7" s="16" t="str">
        <f>IFERROR(GETPIVOTDATA("Sum of STAT_BED_Available",Pivot!$A$3,"STAT_WARD_CODE",$A7,"Day",CF$1),"")</f>
        <v/>
      </c>
      <c r="CG7" s="33" t="str">
        <f t="shared" si="113"/>
        <v/>
      </c>
      <c r="CH7" s="14" t="str">
        <f>IFERROR(GETPIVOTDATA("Sum of STAT_BED_Occupied",Pivot!$A$3,"STAT_WARD_CODE",$A7,"Day",CH$1),"")</f>
        <v/>
      </c>
      <c r="CI7" s="16" t="str">
        <f>IFERROR(GETPIVOTDATA("Sum of STAT_BED_Available",Pivot!$A$3,"STAT_WARD_CODE",$A7,"Day",CI$1),"")</f>
        <v/>
      </c>
      <c r="CJ7" s="33" t="str">
        <f t="shared" si="114"/>
        <v/>
      </c>
      <c r="CK7" s="14" t="str">
        <f>IFERROR(GETPIVOTDATA("Sum of STAT_BED_Occupied",Pivot!$A$3,"STAT_WARD_CODE",$A7,"Day",CK$1),"")</f>
        <v/>
      </c>
      <c r="CL7" s="16" t="str">
        <f>IFERROR(GETPIVOTDATA("Sum of STAT_BED_Available",Pivot!$A$3,"STAT_WARD_CODE",$A7,"Day",CL$1),"")</f>
        <v/>
      </c>
      <c r="CM7" s="33" t="str">
        <f t="shared" si="115"/>
        <v/>
      </c>
      <c r="CN7" s="14" t="str">
        <f>IFERROR(GETPIVOTDATA("Sum of STAT_BED_Occupied",Pivot!$A$3,"STAT_WARD_CODE",$A7,"Day",CN$1),"")</f>
        <v/>
      </c>
      <c r="CO7" s="16" t="str">
        <f>IFERROR(GETPIVOTDATA("Sum of STAT_BED_Available",Pivot!$A$3,"STAT_WARD_CODE",$A7,"Day",CO$1),"")</f>
        <v/>
      </c>
      <c r="CP7" s="33" t="str">
        <f t="shared" si="116"/>
        <v/>
      </c>
      <c r="CQ7" s="14" t="str">
        <f>IFERROR(GETPIVOTDATA("Sum of STAT_BED_Occupied",Pivot!$A$3,"STAT_WARD_CODE",$A7,"Day",CQ$1),"")</f>
        <v/>
      </c>
      <c r="CR7" s="16" t="str">
        <f>IFERROR(GETPIVOTDATA("Sum of STAT_BED_Available",Pivot!$A$3,"STAT_WARD_CODE",$A7,"Day",CR$1),"")</f>
        <v/>
      </c>
      <c r="CS7" s="33" t="str">
        <f t="shared" si="117"/>
        <v/>
      </c>
      <c r="CT7" s="14" t="str">
        <f>IFERROR(GETPIVOTDATA("Sum of STAT_BED_Occupied",Pivot!$A$3,"STAT_WARD_CODE",$A7,"Day",CT$1),"")</f>
        <v/>
      </c>
      <c r="CU7" s="16" t="str">
        <f>IFERROR(GETPIVOTDATA("Sum of STAT_BED_Available",Pivot!$A$3,"STAT_WARD_CODE",$A7,"Day",CU$1),"")</f>
        <v/>
      </c>
      <c r="CV7" s="33" t="str">
        <f t="shared" si="118"/>
        <v/>
      </c>
      <c r="CW7" s="14" t="str">
        <f>IFERROR(GETPIVOTDATA("Sum of STAT_BED_Occupied",Pivot!$A$3,"STAT_WARD_CODE",$A7,"Day",CW$1),"")</f>
        <v/>
      </c>
      <c r="CX7" s="16" t="str">
        <f>IFERROR(GETPIVOTDATA("Sum of STAT_BED_Available",Pivot!$A$3,"STAT_WARD_CODE",$A7,"Day",CX$1),"")</f>
        <v/>
      </c>
      <c r="CY7" s="33" t="str">
        <f t="shared" si="119"/>
        <v/>
      </c>
      <c r="CZ7" s="14" t="str">
        <f>IFERROR(GETPIVOTDATA("Sum of STAT_BED_Occupied",Pivot!$A$3,"STAT_WARD_CODE",$A7,"Day",CZ$1),"")</f>
        <v/>
      </c>
      <c r="DA7" s="16" t="str">
        <f>IFERROR(GETPIVOTDATA("Sum of STAT_BED_Available",Pivot!$A$3,"STAT_WARD_CODE",$A7,"Day",DA$1),"")</f>
        <v/>
      </c>
      <c r="DB7" s="33" t="str">
        <f t="shared" si="120"/>
        <v/>
      </c>
      <c r="DC7" s="14" t="str">
        <f>IFERROR(GETPIVOTDATA("Sum of STAT_BED_Occupied",Pivot!$A$3,"STAT_WARD_CODE",$A7,"Day",DC$1),"")</f>
        <v/>
      </c>
      <c r="DD7" s="16" t="str">
        <f>IFERROR(GETPIVOTDATA("Sum of STAT_BED_Available",Pivot!$A$3,"STAT_WARD_CODE",$A7,"Day",DD$1),"")</f>
        <v/>
      </c>
      <c r="DE7" s="33" t="str">
        <f t="shared" si="121"/>
        <v/>
      </c>
      <c r="DF7" s="14" t="str">
        <f>IFERROR(GETPIVOTDATA("Sum of STAT_BED_Occupied",Pivot!$A$3,"STAT_WARD_CODE",$A7,"Day",DF$1),"")</f>
        <v/>
      </c>
      <c r="DG7" s="16" t="str">
        <f>IFERROR(GETPIVOTDATA("Sum of STAT_BED_Available",Pivot!$A$3,"STAT_WARD_CODE",$A7,"Day",DG$1),"")</f>
        <v/>
      </c>
      <c r="DH7" s="33" t="str">
        <f t="shared" si="122"/>
        <v/>
      </c>
      <c r="DI7" s="14" t="str">
        <f>IFERROR(GETPIVOTDATA("Sum of STAT_BED_Occupied",Pivot!$A$3,"STAT_WARD_CODE",$A7,"Day",DI$1),"")</f>
        <v/>
      </c>
      <c r="DJ7" s="16" t="str">
        <f>IFERROR(GETPIVOTDATA("Sum of STAT_BED_Available",Pivot!$A$3,"STAT_WARD_CODE",$A7,"Day",DJ$1),"")</f>
        <v/>
      </c>
      <c r="DK7" s="33" t="str">
        <f t="shared" si="123"/>
        <v/>
      </c>
      <c r="DL7" s="14" t="str">
        <f>IFERROR(GETPIVOTDATA("Sum of STAT_BED_Occupied",Pivot!$A$3,"STAT_WARD_CODE",$A7,"Day",DL$1),"")</f>
        <v/>
      </c>
    </row>
    <row r="8" spans="1:116" x14ac:dyDescent="0.25">
      <c r="A8" s="19" t="s">
        <v>19</v>
      </c>
      <c r="B8" s="32">
        <f>IFERROR(GETPIVOTDATA("Sum of STAT_BED_Occupied",Pivot!$A$3,"STAT_WARD_CODE",$A8,"Day",B$1),"")</f>
        <v>6</v>
      </c>
      <c r="C8" s="16">
        <f>IFERROR(GETPIVOTDATA("Sum of STAT_BED_Available",Pivot!$A$3,"STAT_WARD_CODE",$A8,"Day",C$1),"")</f>
        <v>8</v>
      </c>
      <c r="D8" s="38">
        <f t="shared" si="124"/>
        <v>0.75</v>
      </c>
      <c r="E8" s="32">
        <f>IFERROR(GETPIVOTDATA("Sum of STAT_BED_Occupied",Pivot!$A$3,"STAT_WARD_CODE",$A8,"Day",E$1),"")</f>
        <v>5</v>
      </c>
      <c r="F8" s="16">
        <f>IFERROR(GETPIVOTDATA("Sum of STAT_BED_Available",Pivot!$A$3,"STAT_WARD_CODE",$A8,"Day",F$1),"")</f>
        <v>7</v>
      </c>
      <c r="G8" s="33">
        <f t="shared" si="87"/>
        <v>0.7142857142857143</v>
      </c>
      <c r="H8" s="14">
        <f>IFERROR(GETPIVOTDATA("Sum of STAT_BED_Occupied",Pivot!$A$3,"STAT_WARD_CODE",$A8,"Day",H$1),"")</f>
        <v>7</v>
      </c>
      <c r="I8" s="16">
        <f>IFERROR(GETPIVOTDATA("Sum of STAT_BED_Available",Pivot!$A$3,"STAT_WARD_CODE",$A8,"Day",I$1),"")</f>
        <v>7</v>
      </c>
      <c r="J8" s="38">
        <f t="shared" si="88"/>
        <v>1</v>
      </c>
      <c r="K8" s="32">
        <f>IFERROR(GETPIVOTDATA("Sum of STAT_BED_Occupied",Pivot!$A$3,"STAT_WARD_CODE",$A8,"Day",K$1),"")</f>
        <v>4</v>
      </c>
      <c r="L8" s="16">
        <f>IFERROR(GETPIVOTDATA("Sum of STAT_BED_Available",Pivot!$A$3,"STAT_WARD_CODE",$A8,"Day",L$1),"")</f>
        <v>8</v>
      </c>
      <c r="M8" s="33">
        <f t="shared" si="89"/>
        <v>0.5</v>
      </c>
      <c r="N8" s="14">
        <f>IFERROR(GETPIVOTDATA("Sum of STAT_BED_Occupied",Pivot!$A$3,"STAT_WARD_CODE",$A8,"Day",N$1),"")</f>
        <v>4</v>
      </c>
      <c r="O8" s="16">
        <f>IFERROR(GETPIVOTDATA("Sum of STAT_BED_Available",Pivot!$A$3,"STAT_WARD_CODE",$A8,"Day",O$1),"")</f>
        <v>8</v>
      </c>
      <c r="P8" s="38">
        <f t="shared" si="90"/>
        <v>0.5</v>
      </c>
      <c r="Q8" s="32">
        <f>IFERROR(GETPIVOTDATA("Sum of STAT_BED_Occupied",Pivot!$A$3,"STAT_WARD_CODE",$A8,"Day",Q$1),"")</f>
        <v>5</v>
      </c>
      <c r="R8" s="16">
        <f>IFERROR(GETPIVOTDATA("Sum of STAT_BED_Available",Pivot!$A$3,"STAT_WARD_CODE",$A8,"Day",R$1),"")</f>
        <v>8</v>
      </c>
      <c r="S8" s="33">
        <f t="shared" si="91"/>
        <v>0.625</v>
      </c>
      <c r="T8" s="14">
        <f>IFERROR(GETPIVOTDATA("Sum of STAT_BED_Occupied",Pivot!$A$3,"STAT_WARD_CODE",$A8,"Day",T$1),"")</f>
        <v>6</v>
      </c>
      <c r="U8" s="16">
        <f>IFERROR(GETPIVOTDATA("Sum of STAT_BED_Available",Pivot!$A$3,"STAT_WARD_CODE",$A8,"Day",U$1),"")</f>
        <v>8</v>
      </c>
      <c r="V8" s="38">
        <f t="shared" si="92"/>
        <v>0.75</v>
      </c>
      <c r="W8" s="32">
        <f>IFERROR(GETPIVOTDATA("Sum of STAT_BED_Occupied",Pivot!$A$3,"STAT_WARD_CODE",$A8,"Day",W$1),"")</f>
        <v>7</v>
      </c>
      <c r="X8" s="16">
        <f>IFERROR(GETPIVOTDATA("Sum of STAT_BED_Available",Pivot!$A$3,"STAT_WARD_CODE",$A8,"Day",X$1),"")</f>
        <v>8</v>
      </c>
      <c r="Y8" s="33">
        <f t="shared" si="93"/>
        <v>0.875</v>
      </c>
      <c r="Z8" s="14">
        <f>IFERROR(GETPIVOTDATA("Sum of STAT_BED_Occupied",Pivot!$A$3,"STAT_WARD_CODE",$A8,"Day",Z$1),"")</f>
        <v>7</v>
      </c>
      <c r="AA8" s="16">
        <f>IFERROR(GETPIVOTDATA("Sum of STAT_BED_Available",Pivot!$A$3,"STAT_WARD_CODE",$A8,"Day",AA$1),"")</f>
        <v>8</v>
      </c>
      <c r="AB8" s="38">
        <f t="shared" si="94"/>
        <v>0.875</v>
      </c>
      <c r="AC8" s="32">
        <f>IFERROR(GETPIVOTDATA("Sum of STAT_BED_Occupied",Pivot!$A$3,"STAT_WARD_CODE",$A8,"Day",AC$1),"")</f>
        <v>6</v>
      </c>
      <c r="AD8" s="16">
        <f>IFERROR(GETPIVOTDATA("Sum of STAT_BED_Available",Pivot!$A$3,"STAT_WARD_CODE",$A8,"Day",AD$1),"")</f>
        <v>8</v>
      </c>
      <c r="AE8" s="33">
        <f t="shared" si="95"/>
        <v>0.75</v>
      </c>
      <c r="AF8" s="14">
        <f>IFERROR(GETPIVOTDATA("Sum of STAT_BED_Occupied",Pivot!$A$3,"STAT_WARD_CODE",$A8,"Day",AF$1),"")</f>
        <v>4</v>
      </c>
      <c r="AG8" s="16">
        <f>IFERROR(GETPIVOTDATA("Sum of STAT_BED_Available",Pivot!$A$3,"STAT_WARD_CODE",$A8,"Day",AG$1),"")</f>
        <v>8</v>
      </c>
      <c r="AH8" s="33">
        <f t="shared" si="96"/>
        <v>0.5</v>
      </c>
      <c r="AI8" s="14">
        <f>IFERROR(GETPIVOTDATA("Sum of STAT_BED_Occupied",Pivot!$A$3,"STAT_WARD_CODE",$A8,"Day",AI$1),"")</f>
        <v>5</v>
      </c>
      <c r="AJ8" s="16">
        <f>IFERROR(GETPIVOTDATA("Sum of STAT_BED_Available",Pivot!$A$3,"STAT_WARD_CODE",$A8,"Day",AJ$1),"")</f>
        <v>8</v>
      </c>
      <c r="AK8" s="33">
        <f t="shared" si="97"/>
        <v>0.625</v>
      </c>
      <c r="AL8" s="14">
        <f>IFERROR(GETPIVOTDATA("Sum of STAT_BED_Occupied",Pivot!$A$3,"STAT_WARD_CODE",$A8,"Day",AL$1),"")</f>
        <v>6</v>
      </c>
      <c r="AM8" s="16">
        <f>IFERROR(GETPIVOTDATA("Sum of STAT_BED_Available",Pivot!$A$3,"STAT_WARD_CODE",$A8,"Day",AM$1),"")</f>
        <v>8</v>
      </c>
      <c r="AN8" s="33">
        <f t="shared" si="98"/>
        <v>0.75</v>
      </c>
      <c r="AO8" s="14">
        <f>IFERROR(GETPIVOTDATA("Sum of STAT_BED_Occupied",Pivot!$A$3,"STAT_WARD_CODE",$A8,"Day",AO$1),"")</f>
        <v>6</v>
      </c>
      <c r="AP8" s="16">
        <f>IFERROR(GETPIVOTDATA("Sum of STAT_BED_Available",Pivot!$A$3,"STAT_WARD_CODE",$A8,"Day",AP$1),"")</f>
        <v>8</v>
      </c>
      <c r="AQ8" s="33">
        <f t="shared" si="99"/>
        <v>0.75</v>
      </c>
      <c r="AR8" s="14">
        <f>IFERROR(GETPIVOTDATA("Sum of STAT_BED_Occupied",Pivot!$A$3,"STAT_WARD_CODE",$A8,"Day",AR$1),"")</f>
        <v>7</v>
      </c>
      <c r="AS8" s="16">
        <f>IFERROR(GETPIVOTDATA("Sum of STAT_BED_Available",Pivot!$A$3,"STAT_WARD_CODE",$A8,"Day",AS$1),"")</f>
        <v>8</v>
      </c>
      <c r="AT8" s="33">
        <f t="shared" si="100"/>
        <v>0.875</v>
      </c>
      <c r="AU8" s="14" t="str">
        <f>IFERROR(GETPIVOTDATA("Sum of STAT_BED_Occupied",Pivot!$A$3,"STAT_WARD_CODE",$A8,"Day",AU$1),"")</f>
        <v/>
      </c>
      <c r="AV8" s="16" t="str">
        <f>IFERROR(GETPIVOTDATA("Sum of STAT_BED_Available",Pivot!$A$3,"STAT_WARD_CODE",$A8,"Day",AV$1),"")</f>
        <v/>
      </c>
      <c r="AW8" s="33" t="str">
        <f t="shared" si="101"/>
        <v/>
      </c>
      <c r="AX8" s="14" t="str">
        <f>IFERROR(GETPIVOTDATA("Sum of STAT_BED_Occupied",Pivot!$A$3,"STAT_WARD_CODE",$A8,"Day",AX$1),"")</f>
        <v/>
      </c>
      <c r="AY8" s="16" t="str">
        <f>IFERROR(GETPIVOTDATA("Sum of STAT_BED_Available",Pivot!$A$3,"STAT_WARD_CODE",$A8,"Day",AY$1),"")</f>
        <v/>
      </c>
      <c r="AZ8" s="33" t="str">
        <f t="shared" si="102"/>
        <v/>
      </c>
      <c r="BA8" s="14" t="str">
        <f>IFERROR(GETPIVOTDATA("Sum of STAT_BED_Occupied",Pivot!$A$3,"STAT_WARD_CODE",$A8,"Day",BA$1),"")</f>
        <v/>
      </c>
      <c r="BB8" s="16" t="str">
        <f>IFERROR(GETPIVOTDATA("Sum of STAT_BED_Available",Pivot!$A$3,"STAT_WARD_CODE",$A8,"Day",BB$1),"")</f>
        <v/>
      </c>
      <c r="BC8" s="33" t="str">
        <f t="shared" si="103"/>
        <v/>
      </c>
      <c r="BD8" s="14" t="str">
        <f>IFERROR(GETPIVOTDATA("Sum of STAT_BED_Occupied",Pivot!$A$3,"STAT_WARD_CODE",$A8,"Day",BD$1),"")</f>
        <v/>
      </c>
      <c r="BE8" s="16" t="str">
        <f>IFERROR(GETPIVOTDATA("Sum of STAT_BED_Available",Pivot!$A$3,"STAT_WARD_CODE",$A8,"Day",BE$1),"")</f>
        <v/>
      </c>
      <c r="BF8" s="33" t="str">
        <f t="shared" si="104"/>
        <v/>
      </c>
      <c r="BG8" s="14" t="str">
        <f>IFERROR(GETPIVOTDATA("Sum of STAT_BED_Occupied",Pivot!$A$3,"STAT_WARD_CODE",$A8,"Day",BG$1),"")</f>
        <v/>
      </c>
      <c r="BH8" s="16" t="str">
        <f>IFERROR(GETPIVOTDATA("Sum of STAT_BED_Available",Pivot!$A$3,"STAT_WARD_CODE",$A8,"Day",BH$1),"")</f>
        <v/>
      </c>
      <c r="BI8" s="33" t="str">
        <f t="shared" si="105"/>
        <v/>
      </c>
      <c r="BJ8" s="14" t="str">
        <f>IFERROR(GETPIVOTDATA("Sum of STAT_BED_Occupied",Pivot!$A$3,"STAT_WARD_CODE",$A8,"Day",BJ$1),"")</f>
        <v/>
      </c>
      <c r="BK8" s="16" t="str">
        <f>IFERROR(GETPIVOTDATA("Sum of STAT_BED_Available",Pivot!$A$3,"STAT_WARD_CODE",$A8,"Day",BK$1),"")</f>
        <v/>
      </c>
      <c r="BL8" s="33" t="str">
        <f t="shared" si="106"/>
        <v/>
      </c>
      <c r="BM8" s="14" t="str">
        <f>IFERROR(GETPIVOTDATA("Sum of STAT_BED_Occupied",Pivot!$A$3,"STAT_WARD_CODE",$A8,"Day",BM$1),"")</f>
        <v/>
      </c>
      <c r="BN8" s="16" t="str">
        <f>IFERROR(GETPIVOTDATA("Sum of STAT_BED_Available",Pivot!$A$3,"STAT_WARD_CODE",$A8,"Day",BN$1),"")</f>
        <v/>
      </c>
      <c r="BO8" s="33" t="str">
        <f t="shared" si="107"/>
        <v/>
      </c>
      <c r="BP8" s="14" t="str">
        <f>IFERROR(GETPIVOTDATA("Sum of STAT_BED_Occupied",Pivot!$A$3,"STAT_WARD_CODE",$A8,"Day",BP$1),"")</f>
        <v/>
      </c>
      <c r="BQ8" s="16" t="str">
        <f>IFERROR(GETPIVOTDATA("Sum of STAT_BED_Available",Pivot!$A$3,"STAT_WARD_CODE",$A8,"Day",BQ$1),"")</f>
        <v/>
      </c>
      <c r="BR8" s="33" t="str">
        <f t="shared" si="108"/>
        <v/>
      </c>
      <c r="BS8" s="14" t="str">
        <f>IFERROR(GETPIVOTDATA("Sum of STAT_BED_Occupied",Pivot!$A$3,"STAT_WARD_CODE",$A8,"Day",BS$1),"")</f>
        <v/>
      </c>
      <c r="BT8" s="16" t="str">
        <f>IFERROR(GETPIVOTDATA("Sum of STAT_BED_Available",Pivot!$A$3,"STAT_WARD_CODE",$A8,"Day",BT$1),"")</f>
        <v/>
      </c>
      <c r="BU8" s="33" t="str">
        <f t="shared" si="109"/>
        <v/>
      </c>
      <c r="BV8" s="14" t="str">
        <f>IFERROR(GETPIVOTDATA("Sum of STAT_BED_Occupied",Pivot!$A$3,"STAT_WARD_CODE",$A8,"Day",BV$1),"")</f>
        <v/>
      </c>
      <c r="BW8" s="16" t="str">
        <f>IFERROR(GETPIVOTDATA("Sum of STAT_BED_Available",Pivot!$A$3,"STAT_WARD_CODE",$A8,"Day",BW$1),"")</f>
        <v/>
      </c>
      <c r="BX8" s="33" t="str">
        <f t="shared" si="110"/>
        <v/>
      </c>
      <c r="BY8" s="14" t="str">
        <f>IFERROR(GETPIVOTDATA("Sum of STAT_BED_Occupied",Pivot!$A$3,"STAT_WARD_CODE",$A8,"Day",BY$1),"")</f>
        <v/>
      </c>
      <c r="BZ8" s="16" t="str">
        <f>IFERROR(GETPIVOTDATA("Sum of STAT_BED_Available",Pivot!$A$3,"STAT_WARD_CODE",$A8,"Day",BZ$1),"")</f>
        <v/>
      </c>
      <c r="CA8" s="33" t="str">
        <f t="shared" si="111"/>
        <v/>
      </c>
      <c r="CB8" s="14" t="str">
        <f>IFERROR(GETPIVOTDATA("Sum of STAT_BED_Occupied",Pivot!$A$3,"STAT_WARD_CODE",$A8,"Day",CB$1),"")</f>
        <v/>
      </c>
      <c r="CC8" s="16" t="str">
        <f>IFERROR(GETPIVOTDATA("Sum of STAT_BED_Available",Pivot!$A$3,"STAT_WARD_CODE",$A8,"Day",CC$1),"")</f>
        <v/>
      </c>
      <c r="CD8" s="33" t="str">
        <f t="shared" si="112"/>
        <v/>
      </c>
      <c r="CE8" s="14" t="str">
        <f>IFERROR(GETPIVOTDATA("Sum of STAT_BED_Occupied",Pivot!$A$3,"STAT_WARD_CODE",$A8,"Day",CE$1),"")</f>
        <v/>
      </c>
      <c r="CF8" s="16" t="str">
        <f>IFERROR(GETPIVOTDATA("Sum of STAT_BED_Available",Pivot!$A$3,"STAT_WARD_CODE",$A8,"Day",CF$1),"")</f>
        <v/>
      </c>
      <c r="CG8" s="33" t="str">
        <f t="shared" si="113"/>
        <v/>
      </c>
      <c r="CH8" s="14" t="str">
        <f>IFERROR(GETPIVOTDATA("Sum of STAT_BED_Occupied",Pivot!$A$3,"STAT_WARD_CODE",$A8,"Day",CH$1),"")</f>
        <v/>
      </c>
      <c r="CI8" s="16" t="str">
        <f>IFERROR(GETPIVOTDATA("Sum of STAT_BED_Available",Pivot!$A$3,"STAT_WARD_CODE",$A8,"Day",CI$1),"")</f>
        <v/>
      </c>
      <c r="CJ8" s="33" t="str">
        <f t="shared" si="114"/>
        <v/>
      </c>
      <c r="CK8" s="14" t="str">
        <f>IFERROR(GETPIVOTDATA("Sum of STAT_BED_Occupied",Pivot!$A$3,"STAT_WARD_CODE",$A8,"Day",CK$1),"")</f>
        <v/>
      </c>
      <c r="CL8" s="16" t="str">
        <f>IFERROR(GETPIVOTDATA("Sum of STAT_BED_Available",Pivot!$A$3,"STAT_WARD_CODE",$A8,"Day",CL$1),"")</f>
        <v/>
      </c>
      <c r="CM8" s="33" t="str">
        <f t="shared" si="115"/>
        <v/>
      </c>
      <c r="CN8" s="14" t="str">
        <f>IFERROR(GETPIVOTDATA("Sum of STAT_BED_Occupied",Pivot!$A$3,"STAT_WARD_CODE",$A8,"Day",CN$1),"")</f>
        <v/>
      </c>
      <c r="CO8" s="16" t="str">
        <f>IFERROR(GETPIVOTDATA("Sum of STAT_BED_Available",Pivot!$A$3,"STAT_WARD_CODE",$A8,"Day",CO$1),"")</f>
        <v/>
      </c>
      <c r="CP8" s="33" t="str">
        <f t="shared" si="116"/>
        <v/>
      </c>
      <c r="CQ8" s="14" t="str">
        <f>IFERROR(GETPIVOTDATA("Sum of STAT_BED_Occupied",Pivot!$A$3,"STAT_WARD_CODE",$A8,"Day",CQ$1),"")</f>
        <v/>
      </c>
      <c r="CR8" s="16" t="str">
        <f>IFERROR(GETPIVOTDATA("Sum of STAT_BED_Available",Pivot!$A$3,"STAT_WARD_CODE",$A8,"Day",CR$1),"")</f>
        <v/>
      </c>
      <c r="CS8" s="33" t="str">
        <f t="shared" si="117"/>
        <v/>
      </c>
      <c r="CT8" s="14" t="str">
        <f>IFERROR(GETPIVOTDATA("Sum of STAT_BED_Occupied",Pivot!$A$3,"STAT_WARD_CODE",$A8,"Day",CT$1),"")</f>
        <v/>
      </c>
      <c r="CU8" s="16" t="str">
        <f>IFERROR(GETPIVOTDATA("Sum of STAT_BED_Available",Pivot!$A$3,"STAT_WARD_CODE",$A8,"Day",CU$1),"")</f>
        <v/>
      </c>
      <c r="CV8" s="33" t="str">
        <f t="shared" si="118"/>
        <v/>
      </c>
      <c r="CW8" s="14" t="str">
        <f>IFERROR(GETPIVOTDATA("Sum of STAT_BED_Occupied",Pivot!$A$3,"STAT_WARD_CODE",$A8,"Day",CW$1),"")</f>
        <v/>
      </c>
      <c r="CX8" s="16" t="str">
        <f>IFERROR(GETPIVOTDATA("Sum of STAT_BED_Available",Pivot!$A$3,"STAT_WARD_CODE",$A8,"Day",CX$1),"")</f>
        <v/>
      </c>
      <c r="CY8" s="33" t="str">
        <f t="shared" si="119"/>
        <v/>
      </c>
      <c r="CZ8" s="14" t="str">
        <f>IFERROR(GETPIVOTDATA("Sum of STAT_BED_Occupied",Pivot!$A$3,"STAT_WARD_CODE",$A8,"Day",CZ$1),"")</f>
        <v/>
      </c>
      <c r="DA8" s="16" t="str">
        <f>IFERROR(GETPIVOTDATA("Sum of STAT_BED_Available",Pivot!$A$3,"STAT_WARD_CODE",$A8,"Day",DA$1),"")</f>
        <v/>
      </c>
      <c r="DB8" s="33" t="str">
        <f t="shared" si="120"/>
        <v/>
      </c>
      <c r="DC8" s="14" t="str">
        <f>IFERROR(GETPIVOTDATA("Sum of STAT_BED_Occupied",Pivot!$A$3,"STAT_WARD_CODE",$A8,"Day",DC$1),"")</f>
        <v/>
      </c>
      <c r="DD8" s="16" t="str">
        <f>IFERROR(GETPIVOTDATA("Sum of STAT_BED_Available",Pivot!$A$3,"STAT_WARD_CODE",$A8,"Day",DD$1),"")</f>
        <v/>
      </c>
      <c r="DE8" s="33" t="str">
        <f t="shared" si="121"/>
        <v/>
      </c>
      <c r="DF8" s="14" t="str">
        <f>IFERROR(GETPIVOTDATA("Sum of STAT_BED_Occupied",Pivot!$A$3,"STAT_WARD_CODE",$A8,"Day",DF$1),"")</f>
        <v/>
      </c>
      <c r="DG8" s="16" t="str">
        <f>IFERROR(GETPIVOTDATA("Sum of STAT_BED_Available",Pivot!$A$3,"STAT_WARD_CODE",$A8,"Day",DG$1),"")</f>
        <v/>
      </c>
      <c r="DH8" s="33" t="str">
        <f t="shared" si="122"/>
        <v/>
      </c>
      <c r="DI8" s="14" t="str">
        <f>IFERROR(GETPIVOTDATA("Sum of STAT_BED_Occupied",Pivot!$A$3,"STAT_WARD_CODE",$A8,"Day",DI$1),"")</f>
        <v/>
      </c>
      <c r="DJ8" s="16" t="str">
        <f>IFERROR(GETPIVOTDATA("Sum of STAT_BED_Available",Pivot!$A$3,"STAT_WARD_CODE",$A8,"Day",DJ$1),"")</f>
        <v/>
      </c>
      <c r="DK8" s="33" t="str">
        <f t="shared" si="123"/>
        <v/>
      </c>
      <c r="DL8" s="14" t="str">
        <f>IFERROR(GETPIVOTDATA("Sum of STAT_BED_Occupied",Pivot!$A$3,"STAT_WARD_CODE",$A8,"Day",DL$1),"")</f>
        <v/>
      </c>
    </row>
    <row r="9" spans="1:116" x14ac:dyDescent="0.25">
      <c r="A9" s="19" t="s">
        <v>20</v>
      </c>
      <c r="B9" s="32">
        <f>IFERROR(GETPIVOTDATA("Sum of STAT_BED_Occupied",Pivot!$A$3,"STAT_WARD_CODE",$A9,"Day",B$1),"")</f>
        <v>7</v>
      </c>
      <c r="C9" s="16">
        <f>IFERROR(GETPIVOTDATA("Sum of STAT_BED_Available",Pivot!$A$3,"STAT_WARD_CODE",$A9,"Day",C$1),"")</f>
        <v>8</v>
      </c>
      <c r="D9" s="38">
        <f t="shared" si="124"/>
        <v>0.875</v>
      </c>
      <c r="E9" s="32">
        <f>IFERROR(GETPIVOTDATA("Sum of STAT_BED_Occupied",Pivot!$A$3,"STAT_WARD_CODE",$A9,"Day",E$1),"")</f>
        <v>8</v>
      </c>
      <c r="F9" s="16">
        <f>IFERROR(GETPIVOTDATA("Sum of STAT_BED_Available",Pivot!$A$3,"STAT_WARD_CODE",$A9,"Day",F$1),"")</f>
        <v>8</v>
      </c>
      <c r="G9" s="33">
        <f t="shared" si="87"/>
        <v>1</v>
      </c>
      <c r="H9" s="14">
        <f>IFERROR(GETPIVOTDATA("Sum of STAT_BED_Occupied",Pivot!$A$3,"STAT_WARD_CODE",$A9,"Day",H$1),"")</f>
        <v>7</v>
      </c>
      <c r="I9" s="16">
        <f>IFERROR(GETPIVOTDATA("Sum of STAT_BED_Available",Pivot!$A$3,"STAT_WARD_CODE",$A9,"Day",I$1),"")</f>
        <v>8</v>
      </c>
      <c r="J9" s="38">
        <f t="shared" si="88"/>
        <v>0.875</v>
      </c>
      <c r="K9" s="32">
        <f>IFERROR(GETPIVOTDATA("Sum of STAT_BED_Occupied",Pivot!$A$3,"STAT_WARD_CODE",$A9,"Day",K$1),"")</f>
        <v>8</v>
      </c>
      <c r="L9" s="16">
        <f>IFERROR(GETPIVOTDATA("Sum of STAT_BED_Available",Pivot!$A$3,"STAT_WARD_CODE",$A9,"Day",L$1),"")</f>
        <v>8</v>
      </c>
      <c r="M9" s="33">
        <f t="shared" si="89"/>
        <v>1</v>
      </c>
      <c r="N9" s="14">
        <f>IFERROR(GETPIVOTDATA("Sum of STAT_BED_Occupied",Pivot!$A$3,"STAT_WARD_CODE",$A9,"Day",N$1),"")</f>
        <v>7</v>
      </c>
      <c r="O9" s="16">
        <f>IFERROR(GETPIVOTDATA("Sum of STAT_BED_Available",Pivot!$A$3,"STAT_WARD_CODE",$A9,"Day",O$1),"")</f>
        <v>8</v>
      </c>
      <c r="P9" s="38">
        <f t="shared" si="90"/>
        <v>0.875</v>
      </c>
      <c r="Q9" s="32">
        <f>IFERROR(GETPIVOTDATA("Sum of STAT_BED_Occupied",Pivot!$A$3,"STAT_WARD_CODE",$A9,"Day",Q$1),"")</f>
        <v>0</v>
      </c>
      <c r="R9" s="16">
        <f>IFERROR(GETPIVOTDATA("Sum of STAT_BED_Available",Pivot!$A$3,"STAT_WARD_CODE",$A9,"Day",R$1),"")</f>
        <v>0</v>
      </c>
      <c r="S9" s="33" t="str">
        <f t="shared" si="91"/>
        <v/>
      </c>
      <c r="T9" s="14">
        <f>IFERROR(GETPIVOTDATA("Sum of STAT_BED_Occupied",Pivot!$A$3,"STAT_WARD_CODE",$A9,"Day",T$1),"")</f>
        <v>3</v>
      </c>
      <c r="U9" s="16">
        <f>IFERROR(GETPIVOTDATA("Sum of STAT_BED_Available",Pivot!$A$3,"STAT_WARD_CODE",$A9,"Day",U$1),"")</f>
        <v>8</v>
      </c>
      <c r="V9" s="38">
        <f t="shared" si="92"/>
        <v>0.375</v>
      </c>
      <c r="W9" s="32">
        <f>IFERROR(GETPIVOTDATA("Sum of STAT_BED_Occupied",Pivot!$A$3,"STAT_WARD_CODE",$A9,"Day",W$1),"")</f>
        <v>8</v>
      </c>
      <c r="X9" s="16">
        <f>IFERROR(GETPIVOTDATA("Sum of STAT_BED_Available",Pivot!$A$3,"STAT_WARD_CODE",$A9,"Day",X$1),"")</f>
        <v>8</v>
      </c>
      <c r="Y9" s="33">
        <f t="shared" si="93"/>
        <v>1</v>
      </c>
      <c r="Z9" s="14">
        <f>IFERROR(GETPIVOTDATA("Sum of STAT_BED_Occupied",Pivot!$A$3,"STAT_WARD_CODE",$A9,"Day",Z$1),"")</f>
        <v>7</v>
      </c>
      <c r="AA9" s="16">
        <f>IFERROR(GETPIVOTDATA("Sum of STAT_BED_Available",Pivot!$A$3,"STAT_WARD_CODE",$A9,"Day",AA$1),"")</f>
        <v>8</v>
      </c>
      <c r="AB9" s="38">
        <f t="shared" si="94"/>
        <v>0.875</v>
      </c>
      <c r="AC9" s="32">
        <f>IFERROR(GETPIVOTDATA("Sum of STAT_BED_Occupied",Pivot!$A$3,"STAT_WARD_CODE",$A9,"Day",AC$1),"")</f>
        <v>7</v>
      </c>
      <c r="AD9" s="16">
        <f>IFERROR(GETPIVOTDATA("Sum of STAT_BED_Available",Pivot!$A$3,"STAT_WARD_CODE",$A9,"Day",AD$1),"")</f>
        <v>8</v>
      </c>
      <c r="AE9" s="33">
        <f t="shared" si="95"/>
        <v>0.875</v>
      </c>
      <c r="AF9" s="14">
        <f>IFERROR(GETPIVOTDATA("Sum of STAT_BED_Occupied",Pivot!$A$3,"STAT_WARD_CODE",$A9,"Day",AF$1),"")</f>
        <v>6</v>
      </c>
      <c r="AG9" s="16">
        <f>IFERROR(GETPIVOTDATA("Sum of STAT_BED_Available",Pivot!$A$3,"STAT_WARD_CODE",$A9,"Day",AG$1),"")</f>
        <v>8</v>
      </c>
      <c r="AH9" s="33">
        <f t="shared" si="96"/>
        <v>0.75</v>
      </c>
      <c r="AI9" s="14">
        <f>IFERROR(GETPIVOTDATA("Sum of STAT_BED_Occupied",Pivot!$A$3,"STAT_WARD_CODE",$A9,"Day",AI$1),"")</f>
        <v>6</v>
      </c>
      <c r="AJ9" s="16">
        <f>IFERROR(GETPIVOTDATA("Sum of STAT_BED_Available",Pivot!$A$3,"STAT_WARD_CODE",$A9,"Day",AJ$1),"")</f>
        <v>8</v>
      </c>
      <c r="AK9" s="33">
        <f t="shared" si="97"/>
        <v>0.75</v>
      </c>
      <c r="AL9" s="14">
        <f>IFERROR(GETPIVOTDATA("Sum of STAT_BED_Occupied",Pivot!$A$3,"STAT_WARD_CODE",$A9,"Day",AL$1),"")</f>
        <v>0</v>
      </c>
      <c r="AM9" s="16">
        <f>IFERROR(GETPIVOTDATA("Sum of STAT_BED_Available",Pivot!$A$3,"STAT_WARD_CODE",$A9,"Day",AM$1),"")</f>
        <v>8</v>
      </c>
      <c r="AN9" s="33">
        <f t="shared" si="98"/>
        <v>0</v>
      </c>
      <c r="AO9" s="14">
        <f>IFERROR(GETPIVOTDATA("Sum of STAT_BED_Occupied",Pivot!$A$3,"STAT_WARD_CODE",$A9,"Day",AO$1),"")</f>
        <v>7</v>
      </c>
      <c r="AP9" s="16">
        <f>IFERROR(GETPIVOTDATA("Sum of STAT_BED_Available",Pivot!$A$3,"STAT_WARD_CODE",$A9,"Day",AP$1),"")</f>
        <v>8</v>
      </c>
      <c r="AQ9" s="33">
        <f t="shared" si="99"/>
        <v>0.875</v>
      </c>
      <c r="AR9" s="14">
        <f>IFERROR(GETPIVOTDATA("Sum of STAT_BED_Occupied",Pivot!$A$3,"STAT_WARD_CODE",$A9,"Day",AR$1),"")</f>
        <v>8</v>
      </c>
      <c r="AS9" s="16">
        <f>IFERROR(GETPIVOTDATA("Sum of STAT_BED_Available",Pivot!$A$3,"STAT_WARD_CODE",$A9,"Day",AS$1),"")</f>
        <v>8</v>
      </c>
      <c r="AT9" s="33">
        <f t="shared" si="100"/>
        <v>1</v>
      </c>
      <c r="AU9" s="14" t="str">
        <f>IFERROR(GETPIVOTDATA("Sum of STAT_BED_Occupied",Pivot!$A$3,"STAT_WARD_CODE",$A9,"Day",AU$1),"")</f>
        <v/>
      </c>
      <c r="AV9" s="16" t="str">
        <f>IFERROR(GETPIVOTDATA("Sum of STAT_BED_Available",Pivot!$A$3,"STAT_WARD_CODE",$A9,"Day",AV$1),"")</f>
        <v/>
      </c>
      <c r="AW9" s="33" t="str">
        <f t="shared" si="101"/>
        <v/>
      </c>
      <c r="AX9" s="14" t="str">
        <f>IFERROR(GETPIVOTDATA("Sum of STAT_BED_Occupied",Pivot!$A$3,"STAT_WARD_CODE",$A9,"Day",AX$1),"")</f>
        <v/>
      </c>
      <c r="AY9" s="16" t="str">
        <f>IFERROR(GETPIVOTDATA("Sum of STAT_BED_Available",Pivot!$A$3,"STAT_WARD_CODE",$A9,"Day",AY$1),"")</f>
        <v/>
      </c>
      <c r="AZ9" s="33" t="str">
        <f t="shared" si="102"/>
        <v/>
      </c>
      <c r="BA9" s="14" t="str">
        <f>IFERROR(GETPIVOTDATA("Sum of STAT_BED_Occupied",Pivot!$A$3,"STAT_WARD_CODE",$A9,"Day",BA$1),"")</f>
        <v/>
      </c>
      <c r="BB9" s="16" t="str">
        <f>IFERROR(GETPIVOTDATA("Sum of STAT_BED_Available",Pivot!$A$3,"STAT_WARD_CODE",$A9,"Day",BB$1),"")</f>
        <v/>
      </c>
      <c r="BC9" s="33" t="str">
        <f t="shared" si="103"/>
        <v/>
      </c>
      <c r="BD9" s="14" t="str">
        <f>IFERROR(GETPIVOTDATA("Sum of STAT_BED_Occupied",Pivot!$A$3,"STAT_WARD_CODE",$A9,"Day",BD$1),"")</f>
        <v/>
      </c>
      <c r="BE9" s="16" t="str">
        <f>IFERROR(GETPIVOTDATA("Sum of STAT_BED_Available",Pivot!$A$3,"STAT_WARD_CODE",$A9,"Day",BE$1),"")</f>
        <v/>
      </c>
      <c r="BF9" s="33" t="str">
        <f t="shared" si="104"/>
        <v/>
      </c>
      <c r="BG9" s="14" t="str">
        <f>IFERROR(GETPIVOTDATA("Sum of STAT_BED_Occupied",Pivot!$A$3,"STAT_WARD_CODE",$A9,"Day",BG$1),"")</f>
        <v/>
      </c>
      <c r="BH9" s="16" t="str">
        <f>IFERROR(GETPIVOTDATA("Sum of STAT_BED_Available",Pivot!$A$3,"STAT_WARD_CODE",$A9,"Day",BH$1),"")</f>
        <v/>
      </c>
      <c r="BI9" s="33" t="str">
        <f t="shared" si="105"/>
        <v/>
      </c>
      <c r="BJ9" s="14" t="str">
        <f>IFERROR(GETPIVOTDATA("Sum of STAT_BED_Occupied",Pivot!$A$3,"STAT_WARD_CODE",$A9,"Day",BJ$1),"")</f>
        <v/>
      </c>
      <c r="BK9" s="16" t="str">
        <f>IFERROR(GETPIVOTDATA("Sum of STAT_BED_Available",Pivot!$A$3,"STAT_WARD_CODE",$A9,"Day",BK$1),"")</f>
        <v/>
      </c>
      <c r="BL9" s="33" t="str">
        <f t="shared" si="106"/>
        <v/>
      </c>
      <c r="BM9" s="14" t="str">
        <f>IFERROR(GETPIVOTDATA("Sum of STAT_BED_Occupied",Pivot!$A$3,"STAT_WARD_CODE",$A9,"Day",BM$1),"")</f>
        <v/>
      </c>
      <c r="BN9" s="16" t="str">
        <f>IFERROR(GETPIVOTDATA("Sum of STAT_BED_Available",Pivot!$A$3,"STAT_WARD_CODE",$A9,"Day",BN$1),"")</f>
        <v/>
      </c>
      <c r="BO9" s="33" t="str">
        <f t="shared" si="107"/>
        <v/>
      </c>
      <c r="BP9" s="14" t="str">
        <f>IFERROR(GETPIVOTDATA("Sum of STAT_BED_Occupied",Pivot!$A$3,"STAT_WARD_CODE",$A9,"Day",BP$1),"")</f>
        <v/>
      </c>
      <c r="BQ9" s="16" t="str">
        <f>IFERROR(GETPIVOTDATA("Sum of STAT_BED_Available",Pivot!$A$3,"STAT_WARD_CODE",$A9,"Day",BQ$1),"")</f>
        <v/>
      </c>
      <c r="BR9" s="33" t="str">
        <f t="shared" si="108"/>
        <v/>
      </c>
      <c r="BS9" s="14" t="str">
        <f>IFERROR(GETPIVOTDATA("Sum of STAT_BED_Occupied",Pivot!$A$3,"STAT_WARD_CODE",$A9,"Day",BS$1),"")</f>
        <v/>
      </c>
      <c r="BT9" s="16" t="str">
        <f>IFERROR(GETPIVOTDATA("Sum of STAT_BED_Available",Pivot!$A$3,"STAT_WARD_CODE",$A9,"Day",BT$1),"")</f>
        <v/>
      </c>
      <c r="BU9" s="33" t="str">
        <f t="shared" si="109"/>
        <v/>
      </c>
      <c r="BV9" s="14" t="str">
        <f>IFERROR(GETPIVOTDATA("Sum of STAT_BED_Occupied",Pivot!$A$3,"STAT_WARD_CODE",$A9,"Day",BV$1),"")</f>
        <v/>
      </c>
      <c r="BW9" s="16" t="str">
        <f>IFERROR(GETPIVOTDATA("Sum of STAT_BED_Available",Pivot!$A$3,"STAT_WARD_CODE",$A9,"Day",BW$1),"")</f>
        <v/>
      </c>
      <c r="BX9" s="33" t="str">
        <f t="shared" si="110"/>
        <v/>
      </c>
      <c r="BY9" s="14" t="str">
        <f>IFERROR(GETPIVOTDATA("Sum of STAT_BED_Occupied",Pivot!$A$3,"STAT_WARD_CODE",$A9,"Day",BY$1),"")</f>
        <v/>
      </c>
      <c r="BZ9" s="16" t="str">
        <f>IFERROR(GETPIVOTDATA("Sum of STAT_BED_Available",Pivot!$A$3,"STAT_WARD_CODE",$A9,"Day",BZ$1),"")</f>
        <v/>
      </c>
      <c r="CA9" s="33" t="str">
        <f t="shared" si="111"/>
        <v/>
      </c>
      <c r="CB9" s="14" t="str">
        <f>IFERROR(GETPIVOTDATA("Sum of STAT_BED_Occupied",Pivot!$A$3,"STAT_WARD_CODE",$A9,"Day",CB$1),"")</f>
        <v/>
      </c>
      <c r="CC9" s="16" t="str">
        <f>IFERROR(GETPIVOTDATA("Sum of STAT_BED_Available",Pivot!$A$3,"STAT_WARD_CODE",$A9,"Day",CC$1),"")</f>
        <v/>
      </c>
      <c r="CD9" s="33" t="str">
        <f t="shared" si="112"/>
        <v/>
      </c>
      <c r="CE9" s="14" t="str">
        <f>IFERROR(GETPIVOTDATA("Sum of STAT_BED_Occupied",Pivot!$A$3,"STAT_WARD_CODE",$A9,"Day",CE$1),"")</f>
        <v/>
      </c>
      <c r="CF9" s="16" t="str">
        <f>IFERROR(GETPIVOTDATA("Sum of STAT_BED_Available",Pivot!$A$3,"STAT_WARD_CODE",$A9,"Day",CF$1),"")</f>
        <v/>
      </c>
      <c r="CG9" s="33" t="str">
        <f t="shared" si="113"/>
        <v/>
      </c>
      <c r="CH9" s="14" t="str">
        <f>IFERROR(GETPIVOTDATA("Sum of STAT_BED_Occupied",Pivot!$A$3,"STAT_WARD_CODE",$A9,"Day",CH$1),"")</f>
        <v/>
      </c>
      <c r="CI9" s="16" t="str">
        <f>IFERROR(GETPIVOTDATA("Sum of STAT_BED_Available",Pivot!$A$3,"STAT_WARD_CODE",$A9,"Day",CI$1),"")</f>
        <v/>
      </c>
      <c r="CJ9" s="33" t="str">
        <f t="shared" si="114"/>
        <v/>
      </c>
      <c r="CK9" s="14" t="str">
        <f>IFERROR(GETPIVOTDATA("Sum of STAT_BED_Occupied",Pivot!$A$3,"STAT_WARD_CODE",$A9,"Day",CK$1),"")</f>
        <v/>
      </c>
      <c r="CL9" s="16" t="str">
        <f>IFERROR(GETPIVOTDATA("Sum of STAT_BED_Available",Pivot!$A$3,"STAT_WARD_CODE",$A9,"Day",CL$1),"")</f>
        <v/>
      </c>
      <c r="CM9" s="33" t="str">
        <f t="shared" si="115"/>
        <v/>
      </c>
      <c r="CN9" s="14" t="str">
        <f>IFERROR(GETPIVOTDATA("Sum of STAT_BED_Occupied",Pivot!$A$3,"STAT_WARD_CODE",$A9,"Day",CN$1),"")</f>
        <v/>
      </c>
      <c r="CO9" s="16" t="str">
        <f>IFERROR(GETPIVOTDATA("Sum of STAT_BED_Available",Pivot!$A$3,"STAT_WARD_CODE",$A9,"Day",CO$1),"")</f>
        <v/>
      </c>
      <c r="CP9" s="33" t="str">
        <f t="shared" si="116"/>
        <v/>
      </c>
      <c r="CQ9" s="14" t="str">
        <f>IFERROR(GETPIVOTDATA("Sum of STAT_BED_Occupied",Pivot!$A$3,"STAT_WARD_CODE",$A9,"Day",CQ$1),"")</f>
        <v/>
      </c>
      <c r="CR9" s="16" t="str">
        <f>IFERROR(GETPIVOTDATA("Sum of STAT_BED_Available",Pivot!$A$3,"STAT_WARD_CODE",$A9,"Day",CR$1),"")</f>
        <v/>
      </c>
      <c r="CS9" s="33" t="str">
        <f t="shared" si="117"/>
        <v/>
      </c>
      <c r="CT9" s="14" t="str">
        <f>IFERROR(GETPIVOTDATA("Sum of STAT_BED_Occupied",Pivot!$A$3,"STAT_WARD_CODE",$A9,"Day",CT$1),"")</f>
        <v/>
      </c>
      <c r="CU9" s="16" t="str">
        <f>IFERROR(GETPIVOTDATA("Sum of STAT_BED_Available",Pivot!$A$3,"STAT_WARD_CODE",$A9,"Day",CU$1),"")</f>
        <v/>
      </c>
      <c r="CV9" s="33" t="str">
        <f t="shared" si="118"/>
        <v/>
      </c>
      <c r="CW9" s="14" t="str">
        <f>IFERROR(GETPIVOTDATA("Sum of STAT_BED_Occupied",Pivot!$A$3,"STAT_WARD_CODE",$A9,"Day",CW$1),"")</f>
        <v/>
      </c>
      <c r="CX9" s="16" t="str">
        <f>IFERROR(GETPIVOTDATA("Sum of STAT_BED_Available",Pivot!$A$3,"STAT_WARD_CODE",$A9,"Day",CX$1),"")</f>
        <v/>
      </c>
      <c r="CY9" s="33" t="str">
        <f t="shared" si="119"/>
        <v/>
      </c>
      <c r="CZ9" s="14" t="str">
        <f>IFERROR(GETPIVOTDATA("Sum of STAT_BED_Occupied",Pivot!$A$3,"STAT_WARD_CODE",$A9,"Day",CZ$1),"")</f>
        <v/>
      </c>
      <c r="DA9" s="16" t="str">
        <f>IFERROR(GETPIVOTDATA("Sum of STAT_BED_Available",Pivot!$A$3,"STAT_WARD_CODE",$A9,"Day",DA$1),"")</f>
        <v/>
      </c>
      <c r="DB9" s="33" t="str">
        <f t="shared" si="120"/>
        <v/>
      </c>
      <c r="DC9" s="14" t="str">
        <f>IFERROR(GETPIVOTDATA("Sum of STAT_BED_Occupied",Pivot!$A$3,"STAT_WARD_CODE",$A9,"Day",DC$1),"")</f>
        <v/>
      </c>
      <c r="DD9" s="16" t="str">
        <f>IFERROR(GETPIVOTDATA("Sum of STAT_BED_Available",Pivot!$A$3,"STAT_WARD_CODE",$A9,"Day",DD$1),"")</f>
        <v/>
      </c>
      <c r="DE9" s="33" t="str">
        <f t="shared" si="121"/>
        <v/>
      </c>
      <c r="DF9" s="14" t="str">
        <f>IFERROR(GETPIVOTDATA("Sum of STAT_BED_Occupied",Pivot!$A$3,"STAT_WARD_CODE",$A9,"Day",DF$1),"")</f>
        <v/>
      </c>
      <c r="DG9" s="16" t="str">
        <f>IFERROR(GETPIVOTDATA("Sum of STAT_BED_Available",Pivot!$A$3,"STAT_WARD_CODE",$A9,"Day",DG$1),"")</f>
        <v/>
      </c>
      <c r="DH9" s="33" t="str">
        <f t="shared" si="122"/>
        <v/>
      </c>
      <c r="DI9" s="14" t="str">
        <f>IFERROR(GETPIVOTDATA("Sum of STAT_BED_Occupied",Pivot!$A$3,"STAT_WARD_CODE",$A9,"Day",DI$1),"")</f>
        <v/>
      </c>
      <c r="DJ9" s="16" t="str">
        <f>IFERROR(GETPIVOTDATA("Sum of STAT_BED_Available",Pivot!$A$3,"STAT_WARD_CODE",$A9,"Day",DJ$1),"")</f>
        <v/>
      </c>
      <c r="DK9" s="33" t="str">
        <f t="shared" si="123"/>
        <v/>
      </c>
      <c r="DL9" s="14" t="str">
        <f>IFERROR(GETPIVOTDATA("Sum of STAT_BED_Occupied",Pivot!$A$3,"STAT_WARD_CODE",$A9,"Day",DL$1),"")</f>
        <v/>
      </c>
    </row>
    <row r="10" spans="1:116" x14ac:dyDescent="0.25">
      <c r="A10" s="19" t="s">
        <v>21</v>
      </c>
      <c r="B10" s="32">
        <f>IFERROR(GETPIVOTDATA("Sum of STAT_BED_Occupied",Pivot!$A$3,"STAT_WARD_CODE",$A10,"Day",B$1),"")</f>
        <v>7</v>
      </c>
      <c r="C10" s="16">
        <f>IFERROR(GETPIVOTDATA("Sum of STAT_BED_Available",Pivot!$A$3,"STAT_WARD_CODE",$A10,"Day",C$1),"")</f>
        <v>8</v>
      </c>
      <c r="D10" s="38">
        <f t="shared" si="124"/>
        <v>0.875</v>
      </c>
      <c r="E10" s="32">
        <f>IFERROR(GETPIVOTDATA("Sum of STAT_BED_Occupied",Pivot!$A$3,"STAT_WARD_CODE",$A10,"Day",E$1),"")</f>
        <v>7</v>
      </c>
      <c r="F10" s="16">
        <f>IFERROR(GETPIVOTDATA("Sum of STAT_BED_Available",Pivot!$A$3,"STAT_WARD_CODE",$A10,"Day",F$1),"")</f>
        <v>8</v>
      </c>
      <c r="G10" s="33">
        <f t="shared" si="87"/>
        <v>0.875</v>
      </c>
      <c r="H10" s="14">
        <f>IFERROR(GETPIVOTDATA("Sum of STAT_BED_Occupied",Pivot!$A$3,"STAT_WARD_CODE",$A10,"Day",H$1),"")</f>
        <v>8</v>
      </c>
      <c r="I10" s="16">
        <f>IFERROR(GETPIVOTDATA("Sum of STAT_BED_Available",Pivot!$A$3,"STAT_WARD_CODE",$A10,"Day",I$1),"")</f>
        <v>8</v>
      </c>
      <c r="J10" s="38">
        <f t="shared" si="88"/>
        <v>1</v>
      </c>
      <c r="K10" s="32">
        <f>IFERROR(GETPIVOTDATA("Sum of STAT_BED_Occupied",Pivot!$A$3,"STAT_WARD_CODE",$A10,"Day",K$1),"")</f>
        <v>7</v>
      </c>
      <c r="L10" s="16">
        <f>IFERROR(GETPIVOTDATA("Sum of STAT_BED_Available",Pivot!$A$3,"STAT_WARD_CODE",$A10,"Day",L$1),"")</f>
        <v>8</v>
      </c>
      <c r="M10" s="33">
        <f t="shared" si="89"/>
        <v>0.875</v>
      </c>
      <c r="N10" s="14">
        <f>IFERROR(GETPIVOTDATA("Sum of STAT_BED_Occupied",Pivot!$A$3,"STAT_WARD_CODE",$A10,"Day",N$1),"")</f>
        <v>0</v>
      </c>
      <c r="O10" s="16">
        <f>IFERROR(GETPIVOTDATA("Sum of STAT_BED_Available",Pivot!$A$3,"STAT_WARD_CODE",$A10,"Day",O$1),"")</f>
        <v>0</v>
      </c>
      <c r="P10" s="38" t="str">
        <f t="shared" si="90"/>
        <v/>
      </c>
      <c r="Q10" s="32">
        <f>IFERROR(GETPIVOTDATA("Sum of STAT_BED_Occupied",Pivot!$A$3,"STAT_WARD_CODE",$A10,"Day",Q$1),"")</f>
        <v>0</v>
      </c>
      <c r="R10" s="16">
        <f>IFERROR(GETPIVOTDATA("Sum of STAT_BED_Available",Pivot!$A$3,"STAT_WARD_CODE",$A10,"Day",R$1),"")</f>
        <v>0</v>
      </c>
      <c r="S10" s="33" t="str">
        <f t="shared" si="91"/>
        <v/>
      </c>
      <c r="T10" s="14">
        <f>IFERROR(GETPIVOTDATA("Sum of STAT_BED_Occupied",Pivot!$A$3,"STAT_WARD_CODE",$A10,"Day",T$1),"")</f>
        <v>0</v>
      </c>
      <c r="U10" s="16">
        <f>IFERROR(GETPIVOTDATA("Sum of STAT_BED_Available",Pivot!$A$3,"STAT_WARD_CODE",$A10,"Day",U$1),"")</f>
        <v>0</v>
      </c>
      <c r="V10" s="38" t="str">
        <f t="shared" si="92"/>
        <v/>
      </c>
      <c r="W10" s="32">
        <f>IFERROR(GETPIVOTDATA("Sum of STAT_BED_Occupied",Pivot!$A$3,"STAT_WARD_CODE",$A10,"Day",W$1),"")</f>
        <v>7</v>
      </c>
      <c r="X10" s="16">
        <f>IFERROR(GETPIVOTDATA("Sum of STAT_BED_Available",Pivot!$A$3,"STAT_WARD_CODE",$A10,"Day",X$1),"")</f>
        <v>8</v>
      </c>
      <c r="Y10" s="33">
        <f t="shared" si="93"/>
        <v>0.875</v>
      </c>
      <c r="Z10" s="14">
        <f>IFERROR(GETPIVOTDATA("Sum of STAT_BED_Occupied",Pivot!$A$3,"STAT_WARD_CODE",$A10,"Day",Z$1),"")</f>
        <v>6</v>
      </c>
      <c r="AA10" s="16">
        <f>IFERROR(GETPIVOTDATA("Sum of STAT_BED_Available",Pivot!$A$3,"STAT_WARD_CODE",$A10,"Day",AA$1),"")</f>
        <v>8</v>
      </c>
      <c r="AB10" s="38">
        <f t="shared" si="94"/>
        <v>0.75</v>
      </c>
      <c r="AC10" s="32">
        <f>IFERROR(GETPIVOTDATA("Sum of STAT_BED_Occupied",Pivot!$A$3,"STAT_WARD_CODE",$A10,"Day",AC$1),"")</f>
        <v>7</v>
      </c>
      <c r="AD10" s="16">
        <f>IFERROR(GETPIVOTDATA("Sum of STAT_BED_Available",Pivot!$A$3,"STAT_WARD_CODE",$A10,"Day",AD$1),"")</f>
        <v>8</v>
      </c>
      <c r="AE10" s="33">
        <f t="shared" si="95"/>
        <v>0.875</v>
      </c>
      <c r="AF10" s="14">
        <f>IFERROR(GETPIVOTDATA("Sum of STAT_BED_Occupied",Pivot!$A$3,"STAT_WARD_CODE",$A10,"Day",AF$1),"")</f>
        <v>7</v>
      </c>
      <c r="AG10" s="16">
        <f>IFERROR(GETPIVOTDATA("Sum of STAT_BED_Available",Pivot!$A$3,"STAT_WARD_CODE",$A10,"Day",AG$1),"")</f>
        <v>8</v>
      </c>
      <c r="AH10" s="33">
        <f t="shared" si="96"/>
        <v>0.875</v>
      </c>
      <c r="AI10" s="14">
        <f>IFERROR(GETPIVOTDATA("Sum of STAT_BED_Occupied",Pivot!$A$3,"STAT_WARD_CODE",$A10,"Day",AI$1),"")</f>
        <v>1</v>
      </c>
      <c r="AJ10" s="16">
        <f>IFERROR(GETPIVOTDATA("Sum of STAT_BED_Available",Pivot!$A$3,"STAT_WARD_CODE",$A10,"Day",AJ$1),"")</f>
        <v>1</v>
      </c>
      <c r="AK10" s="33">
        <f t="shared" si="97"/>
        <v>1</v>
      </c>
      <c r="AL10" s="14">
        <f>IFERROR(GETPIVOTDATA("Sum of STAT_BED_Occupied",Pivot!$A$3,"STAT_WARD_CODE",$A10,"Day",AL$1),"")</f>
        <v>1</v>
      </c>
      <c r="AM10" s="16">
        <f>IFERROR(GETPIVOTDATA("Sum of STAT_BED_Available",Pivot!$A$3,"STAT_WARD_CODE",$A10,"Day",AM$1),"")</f>
        <v>1</v>
      </c>
      <c r="AN10" s="33">
        <f t="shared" si="98"/>
        <v>1</v>
      </c>
      <c r="AO10" s="14">
        <f>IFERROR(GETPIVOTDATA("Sum of STAT_BED_Occupied",Pivot!$A$3,"STAT_WARD_CODE",$A10,"Day",AO$1),"")</f>
        <v>1</v>
      </c>
      <c r="AP10" s="16">
        <f>IFERROR(GETPIVOTDATA("Sum of STAT_BED_Available",Pivot!$A$3,"STAT_WARD_CODE",$A10,"Day",AP$1),"")</f>
        <v>1</v>
      </c>
      <c r="AQ10" s="33">
        <f t="shared" si="99"/>
        <v>1</v>
      </c>
      <c r="AR10" s="14">
        <f>IFERROR(GETPIVOTDATA("Sum of STAT_BED_Occupied",Pivot!$A$3,"STAT_WARD_CODE",$A10,"Day",AR$1),"")</f>
        <v>1</v>
      </c>
      <c r="AS10" s="16">
        <f>IFERROR(GETPIVOTDATA("Sum of STAT_BED_Available",Pivot!$A$3,"STAT_WARD_CODE",$A10,"Day",AS$1),"")</f>
        <v>8</v>
      </c>
      <c r="AT10" s="33">
        <f t="shared" si="100"/>
        <v>0.125</v>
      </c>
      <c r="AU10" s="14" t="str">
        <f>IFERROR(GETPIVOTDATA("Sum of STAT_BED_Occupied",Pivot!$A$3,"STAT_WARD_CODE",$A10,"Day",AU$1),"")</f>
        <v/>
      </c>
      <c r="AV10" s="16" t="str">
        <f>IFERROR(GETPIVOTDATA("Sum of STAT_BED_Available",Pivot!$A$3,"STAT_WARD_CODE",$A10,"Day",AV$1),"")</f>
        <v/>
      </c>
      <c r="AW10" s="33" t="str">
        <f t="shared" si="101"/>
        <v/>
      </c>
      <c r="AX10" s="14" t="str">
        <f>IFERROR(GETPIVOTDATA("Sum of STAT_BED_Occupied",Pivot!$A$3,"STAT_WARD_CODE",$A10,"Day",AX$1),"")</f>
        <v/>
      </c>
      <c r="AY10" s="16" t="str">
        <f>IFERROR(GETPIVOTDATA("Sum of STAT_BED_Available",Pivot!$A$3,"STAT_WARD_CODE",$A10,"Day",AY$1),"")</f>
        <v/>
      </c>
      <c r="AZ10" s="33" t="str">
        <f t="shared" si="102"/>
        <v/>
      </c>
      <c r="BA10" s="14" t="str">
        <f>IFERROR(GETPIVOTDATA("Sum of STAT_BED_Occupied",Pivot!$A$3,"STAT_WARD_CODE",$A10,"Day",BA$1),"")</f>
        <v/>
      </c>
      <c r="BB10" s="16" t="str">
        <f>IFERROR(GETPIVOTDATA("Sum of STAT_BED_Available",Pivot!$A$3,"STAT_WARD_CODE",$A10,"Day",BB$1),"")</f>
        <v/>
      </c>
      <c r="BC10" s="33" t="str">
        <f t="shared" si="103"/>
        <v/>
      </c>
      <c r="BD10" s="14" t="str">
        <f>IFERROR(GETPIVOTDATA("Sum of STAT_BED_Occupied",Pivot!$A$3,"STAT_WARD_CODE",$A10,"Day",BD$1),"")</f>
        <v/>
      </c>
      <c r="BE10" s="16" t="str">
        <f>IFERROR(GETPIVOTDATA("Sum of STAT_BED_Available",Pivot!$A$3,"STAT_WARD_CODE",$A10,"Day",BE$1),"")</f>
        <v/>
      </c>
      <c r="BF10" s="33" t="str">
        <f t="shared" si="104"/>
        <v/>
      </c>
      <c r="BG10" s="14" t="str">
        <f>IFERROR(GETPIVOTDATA("Sum of STAT_BED_Occupied",Pivot!$A$3,"STAT_WARD_CODE",$A10,"Day",BG$1),"")</f>
        <v/>
      </c>
      <c r="BH10" s="16" t="str">
        <f>IFERROR(GETPIVOTDATA("Sum of STAT_BED_Available",Pivot!$A$3,"STAT_WARD_CODE",$A10,"Day",BH$1),"")</f>
        <v/>
      </c>
      <c r="BI10" s="33" t="str">
        <f t="shared" si="105"/>
        <v/>
      </c>
      <c r="BJ10" s="14" t="str">
        <f>IFERROR(GETPIVOTDATA("Sum of STAT_BED_Occupied",Pivot!$A$3,"STAT_WARD_CODE",$A10,"Day",BJ$1),"")</f>
        <v/>
      </c>
      <c r="BK10" s="16" t="str">
        <f>IFERROR(GETPIVOTDATA("Sum of STAT_BED_Available",Pivot!$A$3,"STAT_WARD_CODE",$A10,"Day",BK$1),"")</f>
        <v/>
      </c>
      <c r="BL10" s="33" t="str">
        <f t="shared" si="106"/>
        <v/>
      </c>
      <c r="BM10" s="14" t="str">
        <f>IFERROR(GETPIVOTDATA("Sum of STAT_BED_Occupied",Pivot!$A$3,"STAT_WARD_CODE",$A10,"Day",BM$1),"")</f>
        <v/>
      </c>
      <c r="BN10" s="16" t="str">
        <f>IFERROR(GETPIVOTDATA("Sum of STAT_BED_Available",Pivot!$A$3,"STAT_WARD_CODE",$A10,"Day",BN$1),"")</f>
        <v/>
      </c>
      <c r="BO10" s="33" t="str">
        <f t="shared" si="107"/>
        <v/>
      </c>
      <c r="BP10" s="14" t="str">
        <f>IFERROR(GETPIVOTDATA("Sum of STAT_BED_Occupied",Pivot!$A$3,"STAT_WARD_CODE",$A10,"Day",BP$1),"")</f>
        <v/>
      </c>
      <c r="BQ10" s="16" t="str">
        <f>IFERROR(GETPIVOTDATA("Sum of STAT_BED_Available",Pivot!$A$3,"STAT_WARD_CODE",$A10,"Day",BQ$1),"")</f>
        <v/>
      </c>
      <c r="BR10" s="33" t="str">
        <f t="shared" si="108"/>
        <v/>
      </c>
      <c r="BS10" s="14" t="str">
        <f>IFERROR(GETPIVOTDATA("Sum of STAT_BED_Occupied",Pivot!$A$3,"STAT_WARD_CODE",$A10,"Day",BS$1),"")</f>
        <v/>
      </c>
      <c r="BT10" s="16" t="str">
        <f>IFERROR(GETPIVOTDATA("Sum of STAT_BED_Available",Pivot!$A$3,"STAT_WARD_CODE",$A10,"Day",BT$1),"")</f>
        <v/>
      </c>
      <c r="BU10" s="33" t="str">
        <f t="shared" si="109"/>
        <v/>
      </c>
      <c r="BV10" s="14" t="str">
        <f>IFERROR(GETPIVOTDATA("Sum of STAT_BED_Occupied",Pivot!$A$3,"STAT_WARD_CODE",$A10,"Day",BV$1),"")</f>
        <v/>
      </c>
      <c r="BW10" s="16" t="str">
        <f>IFERROR(GETPIVOTDATA("Sum of STAT_BED_Available",Pivot!$A$3,"STAT_WARD_CODE",$A10,"Day",BW$1),"")</f>
        <v/>
      </c>
      <c r="BX10" s="33" t="str">
        <f t="shared" si="110"/>
        <v/>
      </c>
      <c r="BY10" s="14" t="str">
        <f>IFERROR(GETPIVOTDATA("Sum of STAT_BED_Occupied",Pivot!$A$3,"STAT_WARD_CODE",$A10,"Day",BY$1),"")</f>
        <v/>
      </c>
      <c r="BZ10" s="16" t="str">
        <f>IFERROR(GETPIVOTDATA("Sum of STAT_BED_Available",Pivot!$A$3,"STAT_WARD_CODE",$A10,"Day",BZ$1),"")</f>
        <v/>
      </c>
      <c r="CA10" s="33" t="str">
        <f t="shared" si="111"/>
        <v/>
      </c>
      <c r="CB10" s="14" t="str">
        <f>IFERROR(GETPIVOTDATA("Sum of STAT_BED_Occupied",Pivot!$A$3,"STAT_WARD_CODE",$A10,"Day",CB$1),"")</f>
        <v/>
      </c>
      <c r="CC10" s="16" t="str">
        <f>IFERROR(GETPIVOTDATA("Sum of STAT_BED_Available",Pivot!$A$3,"STAT_WARD_CODE",$A10,"Day",CC$1),"")</f>
        <v/>
      </c>
      <c r="CD10" s="33" t="str">
        <f t="shared" si="112"/>
        <v/>
      </c>
      <c r="CE10" s="14" t="str">
        <f>IFERROR(GETPIVOTDATA("Sum of STAT_BED_Occupied",Pivot!$A$3,"STAT_WARD_CODE",$A10,"Day",CE$1),"")</f>
        <v/>
      </c>
      <c r="CF10" s="16" t="str">
        <f>IFERROR(GETPIVOTDATA("Sum of STAT_BED_Available",Pivot!$A$3,"STAT_WARD_CODE",$A10,"Day",CF$1),"")</f>
        <v/>
      </c>
      <c r="CG10" s="33" t="str">
        <f t="shared" si="113"/>
        <v/>
      </c>
      <c r="CH10" s="14" t="str">
        <f>IFERROR(GETPIVOTDATA("Sum of STAT_BED_Occupied",Pivot!$A$3,"STAT_WARD_CODE",$A10,"Day",CH$1),"")</f>
        <v/>
      </c>
      <c r="CI10" s="16" t="str">
        <f>IFERROR(GETPIVOTDATA("Sum of STAT_BED_Available",Pivot!$A$3,"STAT_WARD_CODE",$A10,"Day",CI$1),"")</f>
        <v/>
      </c>
      <c r="CJ10" s="33" t="str">
        <f t="shared" si="114"/>
        <v/>
      </c>
      <c r="CK10" s="14" t="str">
        <f>IFERROR(GETPIVOTDATA("Sum of STAT_BED_Occupied",Pivot!$A$3,"STAT_WARD_CODE",$A10,"Day",CK$1),"")</f>
        <v/>
      </c>
      <c r="CL10" s="16" t="str">
        <f>IFERROR(GETPIVOTDATA("Sum of STAT_BED_Available",Pivot!$A$3,"STAT_WARD_CODE",$A10,"Day",CL$1),"")</f>
        <v/>
      </c>
      <c r="CM10" s="33" t="str">
        <f t="shared" si="115"/>
        <v/>
      </c>
      <c r="CN10" s="14" t="str">
        <f>IFERROR(GETPIVOTDATA("Sum of STAT_BED_Occupied",Pivot!$A$3,"STAT_WARD_CODE",$A10,"Day",CN$1),"")</f>
        <v/>
      </c>
      <c r="CO10" s="16" t="str">
        <f>IFERROR(GETPIVOTDATA("Sum of STAT_BED_Available",Pivot!$A$3,"STAT_WARD_CODE",$A10,"Day",CO$1),"")</f>
        <v/>
      </c>
      <c r="CP10" s="33" t="str">
        <f t="shared" si="116"/>
        <v/>
      </c>
      <c r="CQ10" s="14" t="str">
        <f>IFERROR(GETPIVOTDATA("Sum of STAT_BED_Occupied",Pivot!$A$3,"STAT_WARD_CODE",$A10,"Day",CQ$1),"")</f>
        <v/>
      </c>
      <c r="CR10" s="16" t="str">
        <f>IFERROR(GETPIVOTDATA("Sum of STAT_BED_Available",Pivot!$A$3,"STAT_WARD_CODE",$A10,"Day",CR$1),"")</f>
        <v/>
      </c>
      <c r="CS10" s="33" t="str">
        <f t="shared" si="117"/>
        <v/>
      </c>
      <c r="CT10" s="14" t="str">
        <f>IFERROR(GETPIVOTDATA("Sum of STAT_BED_Occupied",Pivot!$A$3,"STAT_WARD_CODE",$A10,"Day",CT$1),"")</f>
        <v/>
      </c>
      <c r="CU10" s="16" t="str">
        <f>IFERROR(GETPIVOTDATA("Sum of STAT_BED_Available",Pivot!$A$3,"STAT_WARD_CODE",$A10,"Day",CU$1),"")</f>
        <v/>
      </c>
      <c r="CV10" s="33" t="str">
        <f t="shared" si="118"/>
        <v/>
      </c>
      <c r="CW10" s="14" t="str">
        <f>IFERROR(GETPIVOTDATA("Sum of STAT_BED_Occupied",Pivot!$A$3,"STAT_WARD_CODE",$A10,"Day",CW$1),"")</f>
        <v/>
      </c>
      <c r="CX10" s="16" t="str">
        <f>IFERROR(GETPIVOTDATA("Sum of STAT_BED_Available",Pivot!$A$3,"STAT_WARD_CODE",$A10,"Day",CX$1),"")</f>
        <v/>
      </c>
      <c r="CY10" s="33" t="str">
        <f t="shared" si="119"/>
        <v/>
      </c>
      <c r="CZ10" s="14" t="str">
        <f>IFERROR(GETPIVOTDATA("Sum of STAT_BED_Occupied",Pivot!$A$3,"STAT_WARD_CODE",$A10,"Day",CZ$1),"")</f>
        <v/>
      </c>
      <c r="DA10" s="16" t="str">
        <f>IFERROR(GETPIVOTDATA("Sum of STAT_BED_Available",Pivot!$A$3,"STAT_WARD_CODE",$A10,"Day",DA$1),"")</f>
        <v/>
      </c>
      <c r="DB10" s="33" t="str">
        <f t="shared" si="120"/>
        <v/>
      </c>
      <c r="DC10" s="14" t="str">
        <f>IFERROR(GETPIVOTDATA("Sum of STAT_BED_Occupied",Pivot!$A$3,"STAT_WARD_CODE",$A10,"Day",DC$1),"")</f>
        <v/>
      </c>
      <c r="DD10" s="16" t="str">
        <f>IFERROR(GETPIVOTDATA("Sum of STAT_BED_Available",Pivot!$A$3,"STAT_WARD_CODE",$A10,"Day",DD$1),"")</f>
        <v/>
      </c>
      <c r="DE10" s="33" t="str">
        <f t="shared" si="121"/>
        <v/>
      </c>
      <c r="DF10" s="14" t="str">
        <f>IFERROR(GETPIVOTDATA("Sum of STAT_BED_Occupied",Pivot!$A$3,"STAT_WARD_CODE",$A10,"Day",DF$1),"")</f>
        <v/>
      </c>
      <c r="DG10" s="16" t="str">
        <f>IFERROR(GETPIVOTDATA("Sum of STAT_BED_Available",Pivot!$A$3,"STAT_WARD_CODE",$A10,"Day",DG$1),"")</f>
        <v/>
      </c>
      <c r="DH10" s="33" t="str">
        <f t="shared" si="122"/>
        <v/>
      </c>
      <c r="DI10" s="14" t="str">
        <f>IFERROR(GETPIVOTDATA("Sum of STAT_BED_Occupied",Pivot!$A$3,"STAT_WARD_CODE",$A10,"Day",DI$1),"")</f>
        <v/>
      </c>
      <c r="DJ10" s="16" t="str">
        <f>IFERROR(GETPIVOTDATA("Sum of STAT_BED_Available",Pivot!$A$3,"STAT_WARD_CODE",$A10,"Day",DJ$1),"")</f>
        <v/>
      </c>
      <c r="DK10" s="33" t="str">
        <f t="shared" si="123"/>
        <v/>
      </c>
      <c r="DL10" s="14" t="str">
        <f>IFERROR(GETPIVOTDATA("Sum of STAT_BED_Occupied",Pivot!$A$3,"STAT_WARD_CODE",$A10,"Day",DL$1),"")</f>
        <v/>
      </c>
    </row>
    <row r="11" spans="1:116" x14ac:dyDescent="0.25">
      <c r="A11" s="19" t="s">
        <v>23</v>
      </c>
      <c r="B11" s="32">
        <f>IFERROR(GETPIVOTDATA("Sum of STAT_BED_Occupied",Pivot!$A$3,"STAT_WARD_CODE",$A11,"Day",B$1),"")</f>
        <v>0</v>
      </c>
      <c r="C11" s="16">
        <f>IFERROR(GETPIVOTDATA("Sum of STAT_BED_Available",Pivot!$A$3,"STAT_WARD_CODE",$A11,"Day",C$1),"")</f>
        <v>0</v>
      </c>
      <c r="D11" s="38" t="str">
        <f t="shared" si="124"/>
        <v/>
      </c>
      <c r="E11" s="32">
        <f>IFERROR(GETPIVOTDATA("Sum of STAT_BED_Occupied",Pivot!$A$3,"STAT_WARD_CODE",$A11,"Day",E$1),"")</f>
        <v>0</v>
      </c>
      <c r="F11" s="16">
        <f>IFERROR(GETPIVOTDATA("Sum of STAT_BED_Available",Pivot!$A$3,"STAT_WARD_CODE",$A11,"Day",F$1),"")</f>
        <v>0</v>
      </c>
      <c r="G11" s="33" t="str">
        <f t="shared" si="87"/>
        <v/>
      </c>
      <c r="H11" s="14">
        <f>IFERROR(GETPIVOTDATA("Sum of STAT_BED_Occupied",Pivot!$A$3,"STAT_WARD_CODE",$A11,"Day",H$1),"")</f>
        <v>0</v>
      </c>
      <c r="I11" s="16">
        <f>IFERROR(GETPIVOTDATA("Sum of STAT_BED_Available",Pivot!$A$3,"STAT_WARD_CODE",$A11,"Day",I$1),"")</f>
        <v>0</v>
      </c>
      <c r="J11" s="38" t="str">
        <f t="shared" si="88"/>
        <v/>
      </c>
      <c r="K11" s="32">
        <f>IFERROR(GETPIVOTDATA("Sum of STAT_BED_Occupied",Pivot!$A$3,"STAT_WARD_CODE",$A11,"Day",K$1),"")</f>
        <v>0</v>
      </c>
      <c r="L11" s="16">
        <f>IFERROR(GETPIVOTDATA("Sum of STAT_BED_Available",Pivot!$A$3,"STAT_WARD_CODE",$A11,"Day",L$1),"")</f>
        <v>0</v>
      </c>
      <c r="M11" s="33" t="str">
        <f t="shared" si="89"/>
        <v/>
      </c>
      <c r="N11" s="14">
        <f>IFERROR(GETPIVOTDATA("Sum of STAT_BED_Occupied",Pivot!$A$3,"STAT_WARD_CODE",$A11,"Day",N$1),"")</f>
        <v>0</v>
      </c>
      <c r="O11" s="16">
        <f>IFERROR(GETPIVOTDATA("Sum of STAT_BED_Available",Pivot!$A$3,"STAT_WARD_CODE",$A11,"Day",O$1),"")</f>
        <v>0</v>
      </c>
      <c r="P11" s="38" t="str">
        <f t="shared" si="90"/>
        <v/>
      </c>
      <c r="Q11" s="32">
        <f>IFERROR(GETPIVOTDATA("Sum of STAT_BED_Occupied",Pivot!$A$3,"STAT_WARD_CODE",$A11,"Day",Q$1),"")</f>
        <v>0</v>
      </c>
      <c r="R11" s="16">
        <f>IFERROR(GETPIVOTDATA("Sum of STAT_BED_Available",Pivot!$A$3,"STAT_WARD_CODE",$A11,"Day",R$1),"")</f>
        <v>0</v>
      </c>
      <c r="S11" s="33" t="str">
        <f t="shared" si="91"/>
        <v/>
      </c>
      <c r="T11" s="14">
        <f>IFERROR(GETPIVOTDATA("Sum of STAT_BED_Occupied",Pivot!$A$3,"STAT_WARD_CODE",$A11,"Day",T$1),"")</f>
        <v>0</v>
      </c>
      <c r="U11" s="16">
        <f>IFERROR(GETPIVOTDATA("Sum of STAT_BED_Available",Pivot!$A$3,"STAT_WARD_CODE",$A11,"Day",U$1),"")</f>
        <v>0</v>
      </c>
      <c r="V11" s="38" t="str">
        <f t="shared" si="92"/>
        <v/>
      </c>
      <c r="W11" s="32">
        <f>IFERROR(GETPIVOTDATA("Sum of STAT_BED_Occupied",Pivot!$A$3,"STAT_WARD_CODE",$A11,"Day",W$1),"")</f>
        <v>0</v>
      </c>
      <c r="X11" s="16">
        <f>IFERROR(GETPIVOTDATA("Sum of STAT_BED_Available",Pivot!$A$3,"STAT_WARD_CODE",$A11,"Day",X$1),"")</f>
        <v>0</v>
      </c>
      <c r="Y11" s="33" t="str">
        <f t="shared" si="93"/>
        <v/>
      </c>
      <c r="Z11" s="14">
        <f>IFERROR(GETPIVOTDATA("Sum of STAT_BED_Occupied",Pivot!$A$3,"STAT_WARD_CODE",$A11,"Day",Z$1),"")</f>
        <v>0</v>
      </c>
      <c r="AA11" s="16">
        <f>IFERROR(GETPIVOTDATA("Sum of STAT_BED_Available",Pivot!$A$3,"STAT_WARD_CODE",$A11,"Day",AA$1),"")</f>
        <v>0</v>
      </c>
      <c r="AB11" s="38" t="str">
        <f t="shared" si="94"/>
        <v/>
      </c>
      <c r="AC11" s="32">
        <f>IFERROR(GETPIVOTDATA("Sum of STAT_BED_Occupied",Pivot!$A$3,"STAT_WARD_CODE",$A11,"Day",AC$1),"")</f>
        <v>0</v>
      </c>
      <c r="AD11" s="16">
        <f>IFERROR(GETPIVOTDATA("Sum of STAT_BED_Available",Pivot!$A$3,"STAT_WARD_CODE",$A11,"Day",AD$1),"")</f>
        <v>0</v>
      </c>
      <c r="AE11" s="33" t="str">
        <f t="shared" si="95"/>
        <v/>
      </c>
      <c r="AF11" s="14">
        <f>IFERROR(GETPIVOTDATA("Sum of STAT_BED_Occupied",Pivot!$A$3,"STAT_WARD_CODE",$A11,"Day",AF$1),"")</f>
        <v>0</v>
      </c>
      <c r="AG11" s="16">
        <f>IFERROR(GETPIVOTDATA("Sum of STAT_BED_Available",Pivot!$A$3,"STAT_WARD_CODE",$A11,"Day",AG$1),"")</f>
        <v>0</v>
      </c>
      <c r="AH11" s="33" t="str">
        <f t="shared" si="96"/>
        <v/>
      </c>
      <c r="AI11" s="14">
        <f>IFERROR(GETPIVOTDATA("Sum of STAT_BED_Occupied",Pivot!$A$3,"STAT_WARD_CODE",$A11,"Day",AI$1),"")</f>
        <v>0</v>
      </c>
      <c r="AJ11" s="16">
        <f>IFERROR(GETPIVOTDATA("Sum of STAT_BED_Available",Pivot!$A$3,"STAT_WARD_CODE",$A11,"Day",AJ$1),"")</f>
        <v>0</v>
      </c>
      <c r="AK11" s="33" t="str">
        <f t="shared" si="97"/>
        <v/>
      </c>
      <c r="AL11" s="14">
        <f>IFERROR(GETPIVOTDATA("Sum of STAT_BED_Occupied",Pivot!$A$3,"STAT_WARD_CODE",$A11,"Day",AL$1),"")</f>
        <v>0</v>
      </c>
      <c r="AM11" s="16">
        <f>IFERROR(GETPIVOTDATA("Sum of STAT_BED_Available",Pivot!$A$3,"STAT_WARD_CODE",$A11,"Day",AM$1),"")</f>
        <v>0</v>
      </c>
      <c r="AN11" s="33" t="str">
        <f t="shared" si="98"/>
        <v/>
      </c>
      <c r="AO11" s="14">
        <f>IFERROR(GETPIVOTDATA("Sum of STAT_BED_Occupied",Pivot!$A$3,"STAT_WARD_CODE",$A11,"Day",AO$1),"")</f>
        <v>0</v>
      </c>
      <c r="AP11" s="16">
        <f>IFERROR(GETPIVOTDATA("Sum of STAT_BED_Available",Pivot!$A$3,"STAT_WARD_CODE",$A11,"Day",AP$1),"")</f>
        <v>0</v>
      </c>
      <c r="AQ11" s="33" t="str">
        <f t="shared" si="99"/>
        <v/>
      </c>
      <c r="AR11" s="14">
        <f>IFERROR(GETPIVOTDATA("Sum of STAT_BED_Occupied",Pivot!$A$3,"STAT_WARD_CODE",$A11,"Day",AR$1),"")</f>
        <v>0</v>
      </c>
      <c r="AS11" s="16">
        <f>IFERROR(GETPIVOTDATA("Sum of STAT_BED_Available",Pivot!$A$3,"STAT_WARD_CODE",$A11,"Day",AS$1),"")</f>
        <v>0</v>
      </c>
      <c r="AT11" s="33" t="str">
        <f t="shared" si="100"/>
        <v/>
      </c>
      <c r="AU11" s="14" t="str">
        <f>IFERROR(GETPIVOTDATA("Sum of STAT_BED_Occupied",Pivot!$A$3,"STAT_WARD_CODE",$A11,"Day",AU$1),"")</f>
        <v/>
      </c>
      <c r="AV11" s="16" t="str">
        <f>IFERROR(GETPIVOTDATA("Sum of STAT_BED_Available",Pivot!$A$3,"STAT_WARD_CODE",$A11,"Day",AV$1),"")</f>
        <v/>
      </c>
      <c r="AW11" s="33" t="str">
        <f t="shared" si="101"/>
        <v/>
      </c>
      <c r="AX11" s="14" t="str">
        <f>IFERROR(GETPIVOTDATA("Sum of STAT_BED_Occupied",Pivot!$A$3,"STAT_WARD_CODE",$A11,"Day",AX$1),"")</f>
        <v/>
      </c>
      <c r="AY11" s="16" t="str">
        <f>IFERROR(GETPIVOTDATA("Sum of STAT_BED_Available",Pivot!$A$3,"STAT_WARD_CODE",$A11,"Day",AY$1),"")</f>
        <v/>
      </c>
      <c r="AZ11" s="33" t="str">
        <f t="shared" si="102"/>
        <v/>
      </c>
      <c r="BA11" s="14" t="str">
        <f>IFERROR(GETPIVOTDATA("Sum of STAT_BED_Occupied",Pivot!$A$3,"STAT_WARD_CODE",$A11,"Day",BA$1),"")</f>
        <v/>
      </c>
      <c r="BB11" s="16" t="str">
        <f>IFERROR(GETPIVOTDATA("Sum of STAT_BED_Available",Pivot!$A$3,"STAT_WARD_CODE",$A11,"Day",BB$1),"")</f>
        <v/>
      </c>
      <c r="BC11" s="33" t="str">
        <f t="shared" si="103"/>
        <v/>
      </c>
      <c r="BD11" s="14" t="str">
        <f>IFERROR(GETPIVOTDATA("Sum of STAT_BED_Occupied",Pivot!$A$3,"STAT_WARD_CODE",$A11,"Day",BD$1),"")</f>
        <v/>
      </c>
      <c r="BE11" s="16" t="str">
        <f>IFERROR(GETPIVOTDATA("Sum of STAT_BED_Available",Pivot!$A$3,"STAT_WARD_CODE",$A11,"Day",BE$1),"")</f>
        <v/>
      </c>
      <c r="BF11" s="33" t="str">
        <f t="shared" si="104"/>
        <v/>
      </c>
      <c r="BG11" s="14" t="str">
        <f>IFERROR(GETPIVOTDATA("Sum of STAT_BED_Occupied",Pivot!$A$3,"STAT_WARD_CODE",$A11,"Day",BG$1),"")</f>
        <v/>
      </c>
      <c r="BH11" s="16" t="str">
        <f>IFERROR(GETPIVOTDATA("Sum of STAT_BED_Available",Pivot!$A$3,"STAT_WARD_CODE",$A11,"Day",BH$1),"")</f>
        <v/>
      </c>
      <c r="BI11" s="33" t="str">
        <f t="shared" si="105"/>
        <v/>
      </c>
      <c r="BJ11" s="14" t="str">
        <f>IFERROR(GETPIVOTDATA("Sum of STAT_BED_Occupied",Pivot!$A$3,"STAT_WARD_CODE",$A11,"Day",BJ$1),"")</f>
        <v/>
      </c>
      <c r="BK11" s="16" t="str">
        <f>IFERROR(GETPIVOTDATA("Sum of STAT_BED_Available",Pivot!$A$3,"STAT_WARD_CODE",$A11,"Day",BK$1),"")</f>
        <v/>
      </c>
      <c r="BL11" s="33" t="str">
        <f t="shared" si="106"/>
        <v/>
      </c>
      <c r="BM11" s="14" t="str">
        <f>IFERROR(GETPIVOTDATA("Sum of STAT_BED_Occupied",Pivot!$A$3,"STAT_WARD_CODE",$A11,"Day",BM$1),"")</f>
        <v/>
      </c>
      <c r="BN11" s="16" t="str">
        <f>IFERROR(GETPIVOTDATA("Sum of STAT_BED_Available",Pivot!$A$3,"STAT_WARD_CODE",$A11,"Day",BN$1),"")</f>
        <v/>
      </c>
      <c r="BO11" s="33" t="str">
        <f t="shared" si="107"/>
        <v/>
      </c>
      <c r="BP11" s="14" t="str">
        <f>IFERROR(GETPIVOTDATA("Sum of STAT_BED_Occupied",Pivot!$A$3,"STAT_WARD_CODE",$A11,"Day",BP$1),"")</f>
        <v/>
      </c>
      <c r="BQ11" s="16" t="str">
        <f>IFERROR(GETPIVOTDATA("Sum of STAT_BED_Available",Pivot!$A$3,"STAT_WARD_CODE",$A11,"Day",BQ$1),"")</f>
        <v/>
      </c>
      <c r="BR11" s="33" t="str">
        <f t="shared" si="108"/>
        <v/>
      </c>
      <c r="BS11" s="14" t="str">
        <f>IFERROR(GETPIVOTDATA("Sum of STAT_BED_Occupied",Pivot!$A$3,"STAT_WARD_CODE",$A11,"Day",BS$1),"")</f>
        <v/>
      </c>
      <c r="BT11" s="16" t="str">
        <f>IFERROR(GETPIVOTDATA("Sum of STAT_BED_Available",Pivot!$A$3,"STAT_WARD_CODE",$A11,"Day",BT$1),"")</f>
        <v/>
      </c>
      <c r="BU11" s="33" t="str">
        <f t="shared" si="109"/>
        <v/>
      </c>
      <c r="BV11" s="14" t="str">
        <f>IFERROR(GETPIVOTDATA("Sum of STAT_BED_Occupied",Pivot!$A$3,"STAT_WARD_CODE",$A11,"Day",BV$1),"")</f>
        <v/>
      </c>
      <c r="BW11" s="16" t="str">
        <f>IFERROR(GETPIVOTDATA("Sum of STAT_BED_Available",Pivot!$A$3,"STAT_WARD_CODE",$A11,"Day",BW$1),"")</f>
        <v/>
      </c>
      <c r="BX11" s="33" t="str">
        <f t="shared" si="110"/>
        <v/>
      </c>
      <c r="BY11" s="14" t="str">
        <f>IFERROR(GETPIVOTDATA("Sum of STAT_BED_Occupied",Pivot!$A$3,"STAT_WARD_CODE",$A11,"Day",BY$1),"")</f>
        <v/>
      </c>
      <c r="BZ11" s="16" t="str">
        <f>IFERROR(GETPIVOTDATA("Sum of STAT_BED_Available",Pivot!$A$3,"STAT_WARD_CODE",$A11,"Day",BZ$1),"")</f>
        <v/>
      </c>
      <c r="CA11" s="33" t="str">
        <f t="shared" si="111"/>
        <v/>
      </c>
      <c r="CB11" s="14" t="str">
        <f>IFERROR(GETPIVOTDATA("Sum of STAT_BED_Occupied",Pivot!$A$3,"STAT_WARD_CODE",$A11,"Day",CB$1),"")</f>
        <v/>
      </c>
      <c r="CC11" s="16" t="str">
        <f>IFERROR(GETPIVOTDATA("Sum of STAT_BED_Available",Pivot!$A$3,"STAT_WARD_CODE",$A11,"Day",CC$1),"")</f>
        <v/>
      </c>
      <c r="CD11" s="33" t="str">
        <f t="shared" si="112"/>
        <v/>
      </c>
      <c r="CE11" s="14" t="str">
        <f>IFERROR(GETPIVOTDATA("Sum of STAT_BED_Occupied",Pivot!$A$3,"STAT_WARD_CODE",$A11,"Day",CE$1),"")</f>
        <v/>
      </c>
      <c r="CF11" s="16" t="str">
        <f>IFERROR(GETPIVOTDATA("Sum of STAT_BED_Available",Pivot!$A$3,"STAT_WARD_CODE",$A11,"Day",CF$1),"")</f>
        <v/>
      </c>
      <c r="CG11" s="33" t="str">
        <f t="shared" si="113"/>
        <v/>
      </c>
      <c r="CH11" s="14" t="str">
        <f>IFERROR(GETPIVOTDATA("Sum of STAT_BED_Occupied",Pivot!$A$3,"STAT_WARD_CODE",$A11,"Day",CH$1),"")</f>
        <v/>
      </c>
      <c r="CI11" s="16" t="str">
        <f>IFERROR(GETPIVOTDATA("Sum of STAT_BED_Available",Pivot!$A$3,"STAT_WARD_CODE",$A11,"Day",CI$1),"")</f>
        <v/>
      </c>
      <c r="CJ11" s="33" t="str">
        <f t="shared" si="114"/>
        <v/>
      </c>
      <c r="CK11" s="14" t="str">
        <f>IFERROR(GETPIVOTDATA("Sum of STAT_BED_Occupied",Pivot!$A$3,"STAT_WARD_CODE",$A11,"Day",CK$1),"")</f>
        <v/>
      </c>
      <c r="CL11" s="16" t="str">
        <f>IFERROR(GETPIVOTDATA("Sum of STAT_BED_Available",Pivot!$A$3,"STAT_WARD_CODE",$A11,"Day",CL$1),"")</f>
        <v/>
      </c>
      <c r="CM11" s="33" t="str">
        <f t="shared" si="115"/>
        <v/>
      </c>
      <c r="CN11" s="14" t="str">
        <f>IFERROR(GETPIVOTDATA("Sum of STAT_BED_Occupied",Pivot!$A$3,"STAT_WARD_CODE",$A11,"Day",CN$1),"")</f>
        <v/>
      </c>
      <c r="CO11" s="16" t="str">
        <f>IFERROR(GETPIVOTDATA("Sum of STAT_BED_Available",Pivot!$A$3,"STAT_WARD_CODE",$A11,"Day",CO$1),"")</f>
        <v/>
      </c>
      <c r="CP11" s="33" t="str">
        <f t="shared" si="116"/>
        <v/>
      </c>
      <c r="CQ11" s="14" t="str">
        <f>IFERROR(GETPIVOTDATA("Sum of STAT_BED_Occupied",Pivot!$A$3,"STAT_WARD_CODE",$A11,"Day",CQ$1),"")</f>
        <v/>
      </c>
      <c r="CR11" s="16" t="str">
        <f>IFERROR(GETPIVOTDATA("Sum of STAT_BED_Available",Pivot!$A$3,"STAT_WARD_CODE",$A11,"Day",CR$1),"")</f>
        <v/>
      </c>
      <c r="CS11" s="33" t="str">
        <f t="shared" si="117"/>
        <v/>
      </c>
      <c r="CT11" s="14" t="str">
        <f>IFERROR(GETPIVOTDATA("Sum of STAT_BED_Occupied",Pivot!$A$3,"STAT_WARD_CODE",$A11,"Day",CT$1),"")</f>
        <v/>
      </c>
      <c r="CU11" s="16" t="str">
        <f>IFERROR(GETPIVOTDATA("Sum of STAT_BED_Available",Pivot!$A$3,"STAT_WARD_CODE",$A11,"Day",CU$1),"")</f>
        <v/>
      </c>
      <c r="CV11" s="33" t="str">
        <f t="shared" si="118"/>
        <v/>
      </c>
      <c r="CW11" s="14" t="str">
        <f>IFERROR(GETPIVOTDATA("Sum of STAT_BED_Occupied",Pivot!$A$3,"STAT_WARD_CODE",$A11,"Day",CW$1),"")</f>
        <v/>
      </c>
      <c r="CX11" s="16" t="str">
        <f>IFERROR(GETPIVOTDATA("Sum of STAT_BED_Available",Pivot!$A$3,"STAT_WARD_CODE",$A11,"Day",CX$1),"")</f>
        <v/>
      </c>
      <c r="CY11" s="33" t="str">
        <f t="shared" si="119"/>
        <v/>
      </c>
      <c r="CZ11" s="14" t="str">
        <f>IFERROR(GETPIVOTDATA("Sum of STAT_BED_Occupied",Pivot!$A$3,"STAT_WARD_CODE",$A11,"Day",CZ$1),"")</f>
        <v/>
      </c>
      <c r="DA11" s="16" t="str">
        <f>IFERROR(GETPIVOTDATA("Sum of STAT_BED_Available",Pivot!$A$3,"STAT_WARD_CODE",$A11,"Day",DA$1),"")</f>
        <v/>
      </c>
      <c r="DB11" s="33" t="str">
        <f t="shared" si="120"/>
        <v/>
      </c>
      <c r="DC11" s="14" t="str">
        <f>IFERROR(GETPIVOTDATA("Sum of STAT_BED_Occupied",Pivot!$A$3,"STAT_WARD_CODE",$A11,"Day",DC$1),"")</f>
        <v/>
      </c>
      <c r="DD11" s="16" t="str">
        <f>IFERROR(GETPIVOTDATA("Sum of STAT_BED_Available",Pivot!$A$3,"STAT_WARD_CODE",$A11,"Day",DD$1),"")</f>
        <v/>
      </c>
      <c r="DE11" s="33" t="str">
        <f t="shared" si="121"/>
        <v/>
      </c>
      <c r="DF11" s="14" t="str">
        <f>IFERROR(GETPIVOTDATA("Sum of STAT_BED_Occupied",Pivot!$A$3,"STAT_WARD_CODE",$A11,"Day",DF$1),"")</f>
        <v/>
      </c>
      <c r="DG11" s="16" t="str">
        <f>IFERROR(GETPIVOTDATA("Sum of STAT_BED_Available",Pivot!$A$3,"STAT_WARD_CODE",$A11,"Day",DG$1),"")</f>
        <v/>
      </c>
      <c r="DH11" s="33" t="str">
        <f t="shared" si="122"/>
        <v/>
      </c>
      <c r="DI11" s="14" t="str">
        <f>IFERROR(GETPIVOTDATA("Sum of STAT_BED_Occupied",Pivot!$A$3,"STAT_WARD_CODE",$A11,"Day",DI$1),"")</f>
        <v/>
      </c>
      <c r="DJ11" s="16" t="str">
        <f>IFERROR(GETPIVOTDATA("Sum of STAT_BED_Available",Pivot!$A$3,"STAT_WARD_CODE",$A11,"Day",DJ$1),"")</f>
        <v/>
      </c>
      <c r="DK11" s="33" t="str">
        <f t="shared" si="123"/>
        <v/>
      </c>
      <c r="DL11" s="14" t="str">
        <f>IFERROR(GETPIVOTDATA("Sum of STAT_BED_Occupied",Pivot!$A$3,"STAT_WARD_CODE",$A11,"Day",DL$1),"")</f>
        <v/>
      </c>
    </row>
    <row r="12" spans="1:116" x14ac:dyDescent="0.25">
      <c r="A12" s="19" t="s">
        <v>28</v>
      </c>
      <c r="B12" s="32">
        <f>IFERROR(GETPIVOTDATA("Sum of STAT_BED_Occupied",Pivot!$A$3,"STAT_WARD_CODE",$A12,"Day",B$1),"")</f>
        <v>7</v>
      </c>
      <c r="C12" s="16">
        <f>IFERROR(GETPIVOTDATA("Sum of STAT_BED_Available",Pivot!$A$3,"STAT_WARD_CODE",$A12,"Day",C$1),"")</f>
        <v>8</v>
      </c>
      <c r="D12" s="38">
        <f t="shared" si="124"/>
        <v>0.875</v>
      </c>
      <c r="E12" s="32">
        <f>IFERROR(GETPIVOTDATA("Sum of STAT_BED_Occupied",Pivot!$A$3,"STAT_WARD_CODE",$A12,"Day",E$1),"")</f>
        <v>8</v>
      </c>
      <c r="F12" s="16">
        <f>IFERROR(GETPIVOTDATA("Sum of STAT_BED_Available",Pivot!$A$3,"STAT_WARD_CODE",$A12,"Day",F$1),"")</f>
        <v>8</v>
      </c>
      <c r="G12" s="33">
        <f t="shared" si="87"/>
        <v>1</v>
      </c>
      <c r="H12" s="14">
        <f>IFERROR(GETPIVOTDATA("Sum of STAT_BED_Occupied",Pivot!$A$3,"STAT_WARD_CODE",$A12,"Day",H$1),"")</f>
        <v>6</v>
      </c>
      <c r="I12" s="16">
        <f>IFERROR(GETPIVOTDATA("Sum of STAT_BED_Available",Pivot!$A$3,"STAT_WARD_CODE",$A12,"Day",I$1),"")</f>
        <v>8</v>
      </c>
      <c r="J12" s="38">
        <f t="shared" si="88"/>
        <v>0.75</v>
      </c>
      <c r="K12" s="32">
        <f>IFERROR(GETPIVOTDATA("Sum of STAT_BED_Occupied",Pivot!$A$3,"STAT_WARD_CODE",$A12,"Day",K$1),"")</f>
        <v>8</v>
      </c>
      <c r="L12" s="16">
        <f>IFERROR(GETPIVOTDATA("Sum of STAT_BED_Available",Pivot!$A$3,"STAT_WARD_CODE",$A12,"Day",L$1),"")</f>
        <v>8</v>
      </c>
      <c r="M12" s="33">
        <f t="shared" si="89"/>
        <v>1</v>
      </c>
      <c r="N12" s="14">
        <f>IFERROR(GETPIVOTDATA("Sum of STAT_BED_Occupied",Pivot!$A$3,"STAT_WARD_CODE",$A12,"Day",N$1),"")</f>
        <v>7</v>
      </c>
      <c r="O12" s="16">
        <f>IFERROR(GETPIVOTDATA("Sum of STAT_BED_Available",Pivot!$A$3,"STAT_WARD_CODE",$A12,"Day",O$1),"")</f>
        <v>8</v>
      </c>
      <c r="P12" s="38">
        <f t="shared" si="90"/>
        <v>0.875</v>
      </c>
      <c r="Q12" s="32">
        <f>IFERROR(GETPIVOTDATA("Sum of STAT_BED_Occupied",Pivot!$A$3,"STAT_WARD_CODE",$A12,"Day",Q$1),"")</f>
        <v>8</v>
      </c>
      <c r="R12" s="16">
        <f>IFERROR(GETPIVOTDATA("Sum of STAT_BED_Available",Pivot!$A$3,"STAT_WARD_CODE",$A12,"Day",R$1),"")</f>
        <v>8</v>
      </c>
      <c r="S12" s="33">
        <f t="shared" si="91"/>
        <v>1</v>
      </c>
      <c r="T12" s="14">
        <f>IFERROR(GETPIVOTDATA("Sum of STAT_BED_Occupied",Pivot!$A$3,"STAT_WARD_CODE",$A12,"Day",T$1),"")</f>
        <v>8</v>
      </c>
      <c r="U12" s="16">
        <f>IFERROR(GETPIVOTDATA("Sum of STAT_BED_Available",Pivot!$A$3,"STAT_WARD_CODE",$A12,"Day",U$1),"")</f>
        <v>8</v>
      </c>
      <c r="V12" s="38">
        <f t="shared" si="92"/>
        <v>1</v>
      </c>
      <c r="W12" s="32">
        <f>IFERROR(GETPIVOTDATA("Sum of STAT_BED_Occupied",Pivot!$A$3,"STAT_WARD_CODE",$A12,"Day",W$1),"")</f>
        <v>8</v>
      </c>
      <c r="X12" s="16">
        <f>IFERROR(GETPIVOTDATA("Sum of STAT_BED_Available",Pivot!$A$3,"STAT_WARD_CODE",$A12,"Day",X$1),"")</f>
        <v>8</v>
      </c>
      <c r="Y12" s="33">
        <f t="shared" si="93"/>
        <v>1</v>
      </c>
      <c r="Z12" s="14">
        <f>IFERROR(GETPIVOTDATA("Sum of STAT_BED_Occupied",Pivot!$A$3,"STAT_WARD_CODE",$A12,"Day",Z$1),"")</f>
        <v>6</v>
      </c>
      <c r="AA12" s="16">
        <f>IFERROR(GETPIVOTDATA("Sum of STAT_BED_Available",Pivot!$A$3,"STAT_WARD_CODE",$A12,"Day",AA$1),"")</f>
        <v>8</v>
      </c>
      <c r="AB12" s="38">
        <f t="shared" si="94"/>
        <v>0.75</v>
      </c>
      <c r="AC12" s="32">
        <f>IFERROR(GETPIVOTDATA("Sum of STAT_BED_Occupied",Pivot!$A$3,"STAT_WARD_CODE",$A12,"Day",AC$1),"")</f>
        <v>6</v>
      </c>
      <c r="AD12" s="16">
        <f>IFERROR(GETPIVOTDATA("Sum of STAT_BED_Available",Pivot!$A$3,"STAT_WARD_CODE",$A12,"Day",AD$1),"")</f>
        <v>8</v>
      </c>
      <c r="AE12" s="33">
        <f t="shared" si="95"/>
        <v>0.75</v>
      </c>
      <c r="AF12" s="14">
        <f>IFERROR(GETPIVOTDATA("Sum of STAT_BED_Occupied",Pivot!$A$3,"STAT_WARD_CODE",$A12,"Day",AF$1),"")</f>
        <v>5</v>
      </c>
      <c r="AG12" s="16">
        <f>IFERROR(GETPIVOTDATA("Sum of STAT_BED_Available",Pivot!$A$3,"STAT_WARD_CODE",$A12,"Day",AG$1),"")</f>
        <v>8</v>
      </c>
      <c r="AH12" s="33">
        <f t="shared" si="96"/>
        <v>0.625</v>
      </c>
      <c r="AI12" s="14">
        <f>IFERROR(GETPIVOTDATA("Sum of STAT_BED_Occupied",Pivot!$A$3,"STAT_WARD_CODE",$A12,"Day",AI$1),"")</f>
        <v>6</v>
      </c>
      <c r="AJ12" s="16">
        <f>IFERROR(GETPIVOTDATA("Sum of STAT_BED_Available",Pivot!$A$3,"STAT_WARD_CODE",$A12,"Day",AJ$1),"")</f>
        <v>8</v>
      </c>
      <c r="AK12" s="33">
        <f t="shared" si="97"/>
        <v>0.75</v>
      </c>
      <c r="AL12" s="14">
        <f>IFERROR(GETPIVOTDATA("Sum of STAT_BED_Occupied",Pivot!$A$3,"STAT_WARD_CODE",$A12,"Day",AL$1),"")</f>
        <v>5</v>
      </c>
      <c r="AM12" s="16">
        <f>IFERROR(GETPIVOTDATA("Sum of STAT_BED_Available",Pivot!$A$3,"STAT_WARD_CODE",$A12,"Day",AM$1),"")</f>
        <v>8</v>
      </c>
      <c r="AN12" s="33">
        <f t="shared" si="98"/>
        <v>0.625</v>
      </c>
      <c r="AO12" s="14">
        <f>IFERROR(GETPIVOTDATA("Sum of STAT_BED_Occupied",Pivot!$A$3,"STAT_WARD_CODE",$A12,"Day",AO$1),"")</f>
        <v>4</v>
      </c>
      <c r="AP12" s="16">
        <f>IFERROR(GETPIVOTDATA("Sum of STAT_BED_Available",Pivot!$A$3,"STAT_WARD_CODE",$A12,"Day",AP$1),"")</f>
        <v>8</v>
      </c>
      <c r="AQ12" s="33">
        <f t="shared" si="99"/>
        <v>0.5</v>
      </c>
      <c r="AR12" s="14">
        <f>IFERROR(GETPIVOTDATA("Sum of STAT_BED_Occupied",Pivot!$A$3,"STAT_WARD_CODE",$A12,"Day",AR$1),"")</f>
        <v>6</v>
      </c>
      <c r="AS12" s="16">
        <f>IFERROR(GETPIVOTDATA("Sum of STAT_BED_Available",Pivot!$A$3,"STAT_WARD_CODE",$A12,"Day",AS$1),"")</f>
        <v>8</v>
      </c>
      <c r="AT12" s="33">
        <f t="shared" si="100"/>
        <v>0.75</v>
      </c>
      <c r="AU12" s="14" t="str">
        <f>IFERROR(GETPIVOTDATA("Sum of STAT_BED_Occupied",Pivot!$A$3,"STAT_WARD_CODE",$A12,"Day",AU$1),"")</f>
        <v/>
      </c>
      <c r="AV12" s="16" t="str">
        <f>IFERROR(GETPIVOTDATA("Sum of STAT_BED_Available",Pivot!$A$3,"STAT_WARD_CODE",$A12,"Day",AV$1),"")</f>
        <v/>
      </c>
      <c r="AW12" s="33" t="str">
        <f t="shared" si="101"/>
        <v/>
      </c>
      <c r="AX12" s="14" t="str">
        <f>IFERROR(GETPIVOTDATA("Sum of STAT_BED_Occupied",Pivot!$A$3,"STAT_WARD_CODE",$A12,"Day",AX$1),"")</f>
        <v/>
      </c>
      <c r="AY12" s="16" t="str">
        <f>IFERROR(GETPIVOTDATA("Sum of STAT_BED_Available",Pivot!$A$3,"STAT_WARD_CODE",$A12,"Day",AY$1),"")</f>
        <v/>
      </c>
      <c r="AZ12" s="33" t="str">
        <f t="shared" si="102"/>
        <v/>
      </c>
      <c r="BA12" s="14" t="str">
        <f>IFERROR(GETPIVOTDATA("Sum of STAT_BED_Occupied",Pivot!$A$3,"STAT_WARD_CODE",$A12,"Day",BA$1),"")</f>
        <v/>
      </c>
      <c r="BB12" s="16" t="str">
        <f>IFERROR(GETPIVOTDATA("Sum of STAT_BED_Available",Pivot!$A$3,"STAT_WARD_CODE",$A12,"Day",BB$1),"")</f>
        <v/>
      </c>
      <c r="BC12" s="33" t="str">
        <f t="shared" si="103"/>
        <v/>
      </c>
      <c r="BD12" s="14" t="str">
        <f>IFERROR(GETPIVOTDATA("Sum of STAT_BED_Occupied",Pivot!$A$3,"STAT_WARD_CODE",$A12,"Day",BD$1),"")</f>
        <v/>
      </c>
      <c r="BE12" s="16" t="str">
        <f>IFERROR(GETPIVOTDATA("Sum of STAT_BED_Available",Pivot!$A$3,"STAT_WARD_CODE",$A12,"Day",BE$1),"")</f>
        <v/>
      </c>
      <c r="BF12" s="33" t="str">
        <f t="shared" si="104"/>
        <v/>
      </c>
      <c r="BG12" s="14" t="str">
        <f>IFERROR(GETPIVOTDATA("Sum of STAT_BED_Occupied",Pivot!$A$3,"STAT_WARD_CODE",$A12,"Day",BG$1),"")</f>
        <v/>
      </c>
      <c r="BH12" s="16" t="str">
        <f>IFERROR(GETPIVOTDATA("Sum of STAT_BED_Available",Pivot!$A$3,"STAT_WARD_CODE",$A12,"Day",BH$1),"")</f>
        <v/>
      </c>
      <c r="BI12" s="33" t="str">
        <f t="shared" si="105"/>
        <v/>
      </c>
      <c r="BJ12" s="14" t="str">
        <f>IFERROR(GETPIVOTDATA("Sum of STAT_BED_Occupied",Pivot!$A$3,"STAT_WARD_CODE",$A12,"Day",BJ$1),"")</f>
        <v/>
      </c>
      <c r="BK12" s="16" t="str">
        <f>IFERROR(GETPIVOTDATA("Sum of STAT_BED_Available",Pivot!$A$3,"STAT_WARD_CODE",$A12,"Day",BK$1),"")</f>
        <v/>
      </c>
      <c r="BL12" s="33" t="str">
        <f t="shared" si="106"/>
        <v/>
      </c>
      <c r="BM12" s="14" t="str">
        <f>IFERROR(GETPIVOTDATA("Sum of STAT_BED_Occupied",Pivot!$A$3,"STAT_WARD_CODE",$A12,"Day",BM$1),"")</f>
        <v/>
      </c>
      <c r="BN12" s="16" t="str">
        <f>IFERROR(GETPIVOTDATA("Sum of STAT_BED_Available",Pivot!$A$3,"STAT_WARD_CODE",$A12,"Day",BN$1),"")</f>
        <v/>
      </c>
      <c r="BO12" s="33" t="str">
        <f t="shared" si="107"/>
        <v/>
      </c>
      <c r="BP12" s="14" t="str">
        <f>IFERROR(GETPIVOTDATA("Sum of STAT_BED_Occupied",Pivot!$A$3,"STAT_WARD_CODE",$A12,"Day",BP$1),"")</f>
        <v/>
      </c>
      <c r="BQ12" s="16" t="str">
        <f>IFERROR(GETPIVOTDATA("Sum of STAT_BED_Available",Pivot!$A$3,"STAT_WARD_CODE",$A12,"Day",BQ$1),"")</f>
        <v/>
      </c>
      <c r="BR12" s="33" t="str">
        <f t="shared" si="108"/>
        <v/>
      </c>
      <c r="BS12" s="14" t="str">
        <f>IFERROR(GETPIVOTDATA("Sum of STAT_BED_Occupied",Pivot!$A$3,"STAT_WARD_CODE",$A12,"Day",BS$1),"")</f>
        <v/>
      </c>
      <c r="BT12" s="16" t="str">
        <f>IFERROR(GETPIVOTDATA("Sum of STAT_BED_Available",Pivot!$A$3,"STAT_WARD_CODE",$A12,"Day",BT$1),"")</f>
        <v/>
      </c>
      <c r="BU12" s="33" t="str">
        <f t="shared" si="109"/>
        <v/>
      </c>
      <c r="BV12" s="14" t="str">
        <f>IFERROR(GETPIVOTDATA("Sum of STAT_BED_Occupied",Pivot!$A$3,"STAT_WARD_CODE",$A12,"Day",BV$1),"")</f>
        <v/>
      </c>
      <c r="BW12" s="16" t="str">
        <f>IFERROR(GETPIVOTDATA("Sum of STAT_BED_Available",Pivot!$A$3,"STAT_WARD_CODE",$A12,"Day",BW$1),"")</f>
        <v/>
      </c>
      <c r="BX12" s="33" t="str">
        <f t="shared" si="110"/>
        <v/>
      </c>
      <c r="BY12" s="14" t="str">
        <f>IFERROR(GETPIVOTDATA("Sum of STAT_BED_Occupied",Pivot!$A$3,"STAT_WARD_CODE",$A12,"Day",BY$1),"")</f>
        <v/>
      </c>
      <c r="BZ12" s="16" t="str">
        <f>IFERROR(GETPIVOTDATA("Sum of STAT_BED_Available",Pivot!$A$3,"STAT_WARD_CODE",$A12,"Day",BZ$1),"")</f>
        <v/>
      </c>
      <c r="CA12" s="33" t="str">
        <f t="shared" si="111"/>
        <v/>
      </c>
      <c r="CB12" s="14" t="str">
        <f>IFERROR(GETPIVOTDATA("Sum of STAT_BED_Occupied",Pivot!$A$3,"STAT_WARD_CODE",$A12,"Day",CB$1),"")</f>
        <v/>
      </c>
      <c r="CC12" s="16" t="str">
        <f>IFERROR(GETPIVOTDATA("Sum of STAT_BED_Available",Pivot!$A$3,"STAT_WARD_CODE",$A12,"Day",CC$1),"")</f>
        <v/>
      </c>
      <c r="CD12" s="33" t="str">
        <f t="shared" si="112"/>
        <v/>
      </c>
      <c r="CE12" s="14" t="str">
        <f>IFERROR(GETPIVOTDATA("Sum of STAT_BED_Occupied",Pivot!$A$3,"STAT_WARD_CODE",$A12,"Day",CE$1),"")</f>
        <v/>
      </c>
      <c r="CF12" s="16" t="str">
        <f>IFERROR(GETPIVOTDATA("Sum of STAT_BED_Available",Pivot!$A$3,"STAT_WARD_CODE",$A12,"Day",CF$1),"")</f>
        <v/>
      </c>
      <c r="CG12" s="33" t="str">
        <f t="shared" si="113"/>
        <v/>
      </c>
      <c r="CH12" s="14" t="str">
        <f>IFERROR(GETPIVOTDATA("Sum of STAT_BED_Occupied",Pivot!$A$3,"STAT_WARD_CODE",$A12,"Day",CH$1),"")</f>
        <v/>
      </c>
      <c r="CI12" s="16" t="str">
        <f>IFERROR(GETPIVOTDATA("Sum of STAT_BED_Available",Pivot!$A$3,"STAT_WARD_CODE",$A12,"Day",CI$1),"")</f>
        <v/>
      </c>
      <c r="CJ12" s="33" t="str">
        <f t="shared" si="114"/>
        <v/>
      </c>
      <c r="CK12" s="14" t="str">
        <f>IFERROR(GETPIVOTDATA("Sum of STAT_BED_Occupied",Pivot!$A$3,"STAT_WARD_CODE",$A12,"Day",CK$1),"")</f>
        <v/>
      </c>
      <c r="CL12" s="16" t="str">
        <f>IFERROR(GETPIVOTDATA("Sum of STAT_BED_Available",Pivot!$A$3,"STAT_WARD_CODE",$A12,"Day",CL$1),"")</f>
        <v/>
      </c>
      <c r="CM12" s="33" t="str">
        <f t="shared" si="115"/>
        <v/>
      </c>
      <c r="CN12" s="14" t="str">
        <f>IFERROR(GETPIVOTDATA("Sum of STAT_BED_Occupied",Pivot!$A$3,"STAT_WARD_CODE",$A12,"Day",CN$1),"")</f>
        <v/>
      </c>
      <c r="CO12" s="16" t="str">
        <f>IFERROR(GETPIVOTDATA("Sum of STAT_BED_Available",Pivot!$A$3,"STAT_WARD_CODE",$A12,"Day",CO$1),"")</f>
        <v/>
      </c>
      <c r="CP12" s="33" t="str">
        <f t="shared" si="116"/>
        <v/>
      </c>
      <c r="CQ12" s="14" t="str">
        <f>IFERROR(GETPIVOTDATA("Sum of STAT_BED_Occupied",Pivot!$A$3,"STAT_WARD_CODE",$A12,"Day",CQ$1),"")</f>
        <v/>
      </c>
      <c r="CR12" s="16" t="str">
        <f>IFERROR(GETPIVOTDATA("Sum of STAT_BED_Available",Pivot!$A$3,"STAT_WARD_CODE",$A12,"Day",CR$1),"")</f>
        <v/>
      </c>
      <c r="CS12" s="33" t="str">
        <f t="shared" si="117"/>
        <v/>
      </c>
      <c r="CT12" s="14" t="str">
        <f>IFERROR(GETPIVOTDATA("Sum of STAT_BED_Occupied",Pivot!$A$3,"STAT_WARD_CODE",$A12,"Day",CT$1),"")</f>
        <v/>
      </c>
      <c r="CU12" s="16" t="str">
        <f>IFERROR(GETPIVOTDATA("Sum of STAT_BED_Available",Pivot!$A$3,"STAT_WARD_CODE",$A12,"Day",CU$1),"")</f>
        <v/>
      </c>
      <c r="CV12" s="33" t="str">
        <f t="shared" si="118"/>
        <v/>
      </c>
      <c r="CW12" s="14" t="str">
        <f>IFERROR(GETPIVOTDATA("Sum of STAT_BED_Occupied",Pivot!$A$3,"STAT_WARD_CODE",$A12,"Day",CW$1),"")</f>
        <v/>
      </c>
      <c r="CX12" s="16" t="str">
        <f>IFERROR(GETPIVOTDATA("Sum of STAT_BED_Available",Pivot!$A$3,"STAT_WARD_CODE",$A12,"Day",CX$1),"")</f>
        <v/>
      </c>
      <c r="CY12" s="33" t="str">
        <f t="shared" si="119"/>
        <v/>
      </c>
      <c r="CZ12" s="14" t="str">
        <f>IFERROR(GETPIVOTDATA("Sum of STAT_BED_Occupied",Pivot!$A$3,"STAT_WARD_CODE",$A12,"Day",CZ$1),"")</f>
        <v/>
      </c>
      <c r="DA12" s="16" t="str">
        <f>IFERROR(GETPIVOTDATA("Sum of STAT_BED_Available",Pivot!$A$3,"STAT_WARD_CODE",$A12,"Day",DA$1),"")</f>
        <v/>
      </c>
      <c r="DB12" s="33" t="str">
        <f t="shared" si="120"/>
        <v/>
      </c>
      <c r="DC12" s="14" t="str">
        <f>IFERROR(GETPIVOTDATA("Sum of STAT_BED_Occupied",Pivot!$A$3,"STAT_WARD_CODE",$A12,"Day",DC$1),"")</f>
        <v/>
      </c>
      <c r="DD12" s="16" t="str">
        <f>IFERROR(GETPIVOTDATA("Sum of STAT_BED_Available",Pivot!$A$3,"STAT_WARD_CODE",$A12,"Day",DD$1),"")</f>
        <v/>
      </c>
      <c r="DE12" s="33" t="str">
        <f t="shared" si="121"/>
        <v/>
      </c>
      <c r="DF12" s="14" t="str">
        <f>IFERROR(GETPIVOTDATA("Sum of STAT_BED_Occupied",Pivot!$A$3,"STAT_WARD_CODE",$A12,"Day",DF$1),"")</f>
        <v/>
      </c>
      <c r="DG12" s="16" t="str">
        <f>IFERROR(GETPIVOTDATA("Sum of STAT_BED_Available",Pivot!$A$3,"STAT_WARD_CODE",$A12,"Day",DG$1),"")</f>
        <v/>
      </c>
      <c r="DH12" s="33" t="str">
        <f t="shared" si="122"/>
        <v/>
      </c>
      <c r="DI12" s="14" t="str">
        <f>IFERROR(GETPIVOTDATA("Sum of STAT_BED_Occupied",Pivot!$A$3,"STAT_WARD_CODE",$A12,"Day",DI$1),"")</f>
        <v/>
      </c>
      <c r="DJ12" s="16" t="str">
        <f>IFERROR(GETPIVOTDATA("Sum of STAT_BED_Available",Pivot!$A$3,"STAT_WARD_CODE",$A12,"Day",DJ$1),"")</f>
        <v/>
      </c>
      <c r="DK12" s="33" t="str">
        <f t="shared" si="123"/>
        <v/>
      </c>
      <c r="DL12" s="14" t="str">
        <f>IFERROR(GETPIVOTDATA("Sum of STAT_BED_Occupied",Pivot!$A$3,"STAT_WARD_CODE",$A12,"Day",DL$1),"")</f>
        <v/>
      </c>
    </row>
    <row r="13" spans="1:116" x14ac:dyDescent="0.25">
      <c r="A13" s="19" t="s">
        <v>30</v>
      </c>
      <c r="B13" s="32">
        <f>IFERROR(GETPIVOTDATA("Sum of STAT_BED_Occupied",Pivot!$A$3,"STAT_WARD_CODE",$A13,"Day",B$1),"")</f>
        <v>0</v>
      </c>
      <c r="C13" s="16">
        <f>IFERROR(GETPIVOTDATA("Sum of STAT_BED_Available",Pivot!$A$3,"STAT_WARD_CODE",$A13,"Day",C$1),"")</f>
        <v>0</v>
      </c>
      <c r="D13" s="38" t="str">
        <f t="shared" si="124"/>
        <v/>
      </c>
      <c r="E13" s="32">
        <f>IFERROR(GETPIVOTDATA("Sum of STAT_BED_Occupied",Pivot!$A$3,"STAT_WARD_CODE",$A13,"Day",E$1),"")</f>
        <v>0</v>
      </c>
      <c r="F13" s="16">
        <f>IFERROR(GETPIVOTDATA("Sum of STAT_BED_Available",Pivot!$A$3,"STAT_WARD_CODE",$A13,"Day",F$1),"")</f>
        <v>0</v>
      </c>
      <c r="G13" s="33" t="str">
        <f t="shared" si="87"/>
        <v/>
      </c>
      <c r="H13" s="14">
        <f>IFERROR(GETPIVOTDATA("Sum of STAT_BED_Occupied",Pivot!$A$3,"STAT_WARD_CODE",$A13,"Day",H$1),"")</f>
        <v>0</v>
      </c>
      <c r="I13" s="16">
        <f>IFERROR(GETPIVOTDATA("Sum of STAT_BED_Available",Pivot!$A$3,"STAT_WARD_CODE",$A13,"Day",I$1),"")</f>
        <v>0</v>
      </c>
      <c r="J13" s="38" t="str">
        <f t="shared" si="88"/>
        <v/>
      </c>
      <c r="K13" s="32">
        <f>IFERROR(GETPIVOTDATA("Sum of STAT_BED_Occupied",Pivot!$A$3,"STAT_WARD_CODE",$A13,"Day",K$1),"")</f>
        <v>0</v>
      </c>
      <c r="L13" s="16">
        <f>IFERROR(GETPIVOTDATA("Sum of STAT_BED_Available",Pivot!$A$3,"STAT_WARD_CODE",$A13,"Day",L$1),"")</f>
        <v>0</v>
      </c>
      <c r="M13" s="33" t="str">
        <f t="shared" si="89"/>
        <v/>
      </c>
      <c r="N13" s="14">
        <f>IFERROR(GETPIVOTDATA("Sum of STAT_BED_Occupied",Pivot!$A$3,"STAT_WARD_CODE",$A13,"Day",N$1),"")</f>
        <v>0</v>
      </c>
      <c r="O13" s="16">
        <f>IFERROR(GETPIVOTDATA("Sum of STAT_BED_Available",Pivot!$A$3,"STAT_WARD_CODE",$A13,"Day",O$1),"")</f>
        <v>0</v>
      </c>
      <c r="P13" s="38" t="str">
        <f t="shared" si="90"/>
        <v/>
      </c>
      <c r="Q13" s="32">
        <f>IFERROR(GETPIVOTDATA("Sum of STAT_BED_Occupied",Pivot!$A$3,"STAT_WARD_CODE",$A13,"Day",Q$1),"")</f>
        <v>0</v>
      </c>
      <c r="R13" s="16">
        <f>IFERROR(GETPIVOTDATA("Sum of STAT_BED_Available",Pivot!$A$3,"STAT_WARD_CODE",$A13,"Day",R$1),"")</f>
        <v>0</v>
      </c>
      <c r="S13" s="33" t="str">
        <f t="shared" si="91"/>
        <v/>
      </c>
      <c r="T13" s="14">
        <f>IFERROR(GETPIVOTDATA("Sum of STAT_BED_Occupied",Pivot!$A$3,"STAT_WARD_CODE",$A13,"Day",T$1),"")</f>
        <v>0</v>
      </c>
      <c r="U13" s="16">
        <f>IFERROR(GETPIVOTDATA("Sum of STAT_BED_Available",Pivot!$A$3,"STAT_WARD_CODE",$A13,"Day",U$1),"")</f>
        <v>0</v>
      </c>
      <c r="V13" s="38" t="str">
        <f t="shared" si="92"/>
        <v/>
      </c>
      <c r="W13" s="32">
        <f>IFERROR(GETPIVOTDATA("Sum of STAT_BED_Occupied",Pivot!$A$3,"STAT_WARD_CODE",$A13,"Day",W$1),"")</f>
        <v>0</v>
      </c>
      <c r="X13" s="16">
        <f>IFERROR(GETPIVOTDATA("Sum of STAT_BED_Available",Pivot!$A$3,"STAT_WARD_CODE",$A13,"Day",X$1),"")</f>
        <v>0</v>
      </c>
      <c r="Y13" s="33" t="str">
        <f t="shared" si="93"/>
        <v/>
      </c>
      <c r="Z13" s="14">
        <f>IFERROR(GETPIVOTDATA("Sum of STAT_BED_Occupied",Pivot!$A$3,"STAT_WARD_CODE",$A13,"Day",Z$1),"")</f>
        <v>0</v>
      </c>
      <c r="AA13" s="16">
        <f>IFERROR(GETPIVOTDATA("Sum of STAT_BED_Available",Pivot!$A$3,"STAT_WARD_CODE",$A13,"Day",AA$1),"")</f>
        <v>0</v>
      </c>
      <c r="AB13" s="38" t="str">
        <f t="shared" si="94"/>
        <v/>
      </c>
      <c r="AC13" s="32">
        <f>IFERROR(GETPIVOTDATA("Sum of STAT_BED_Occupied",Pivot!$A$3,"STAT_WARD_CODE",$A13,"Day",AC$1),"")</f>
        <v>0</v>
      </c>
      <c r="AD13" s="16">
        <f>IFERROR(GETPIVOTDATA("Sum of STAT_BED_Available",Pivot!$A$3,"STAT_WARD_CODE",$A13,"Day",AD$1),"")</f>
        <v>0</v>
      </c>
      <c r="AE13" s="33" t="str">
        <f t="shared" si="95"/>
        <v/>
      </c>
      <c r="AF13" s="14">
        <f>IFERROR(GETPIVOTDATA("Sum of STAT_BED_Occupied",Pivot!$A$3,"STAT_WARD_CODE",$A13,"Day",AF$1),"")</f>
        <v>0</v>
      </c>
      <c r="AG13" s="16">
        <f>IFERROR(GETPIVOTDATA("Sum of STAT_BED_Available",Pivot!$A$3,"STAT_WARD_CODE",$A13,"Day",AG$1),"")</f>
        <v>0</v>
      </c>
      <c r="AH13" s="33" t="str">
        <f t="shared" si="96"/>
        <v/>
      </c>
      <c r="AI13" s="14">
        <f>IFERROR(GETPIVOTDATA("Sum of STAT_BED_Occupied",Pivot!$A$3,"STAT_WARD_CODE",$A13,"Day",AI$1),"")</f>
        <v>0</v>
      </c>
      <c r="AJ13" s="16">
        <f>IFERROR(GETPIVOTDATA("Sum of STAT_BED_Available",Pivot!$A$3,"STAT_WARD_CODE",$A13,"Day",AJ$1),"")</f>
        <v>0</v>
      </c>
      <c r="AK13" s="33" t="str">
        <f t="shared" si="97"/>
        <v/>
      </c>
      <c r="AL13" s="14">
        <f>IFERROR(GETPIVOTDATA("Sum of STAT_BED_Occupied",Pivot!$A$3,"STAT_WARD_CODE",$A13,"Day",AL$1),"")</f>
        <v>0</v>
      </c>
      <c r="AM13" s="16">
        <f>IFERROR(GETPIVOTDATA("Sum of STAT_BED_Available",Pivot!$A$3,"STAT_WARD_CODE",$A13,"Day",AM$1),"")</f>
        <v>0</v>
      </c>
      <c r="AN13" s="33" t="str">
        <f t="shared" si="98"/>
        <v/>
      </c>
      <c r="AO13" s="14">
        <f>IFERROR(GETPIVOTDATA("Sum of STAT_BED_Occupied",Pivot!$A$3,"STAT_WARD_CODE",$A13,"Day",AO$1),"")</f>
        <v>0</v>
      </c>
      <c r="AP13" s="16">
        <f>IFERROR(GETPIVOTDATA("Sum of STAT_BED_Available",Pivot!$A$3,"STAT_WARD_CODE",$A13,"Day",AP$1),"")</f>
        <v>0</v>
      </c>
      <c r="AQ13" s="33" t="str">
        <f t="shared" si="99"/>
        <v/>
      </c>
      <c r="AR13" s="14">
        <f>IFERROR(GETPIVOTDATA("Sum of STAT_BED_Occupied",Pivot!$A$3,"STAT_WARD_CODE",$A13,"Day",AR$1),"")</f>
        <v>0</v>
      </c>
      <c r="AS13" s="16">
        <f>IFERROR(GETPIVOTDATA("Sum of STAT_BED_Available",Pivot!$A$3,"STAT_WARD_CODE",$A13,"Day",AS$1),"")</f>
        <v>0</v>
      </c>
      <c r="AT13" s="33" t="str">
        <f t="shared" si="100"/>
        <v/>
      </c>
      <c r="AU13" s="14" t="str">
        <f>IFERROR(GETPIVOTDATA("Sum of STAT_BED_Occupied",Pivot!$A$3,"STAT_WARD_CODE",$A13,"Day",AU$1),"")</f>
        <v/>
      </c>
      <c r="AV13" s="16" t="str">
        <f>IFERROR(GETPIVOTDATA("Sum of STAT_BED_Available",Pivot!$A$3,"STAT_WARD_CODE",$A13,"Day",AV$1),"")</f>
        <v/>
      </c>
      <c r="AW13" s="33" t="str">
        <f t="shared" si="101"/>
        <v/>
      </c>
      <c r="AX13" s="14" t="str">
        <f>IFERROR(GETPIVOTDATA("Sum of STAT_BED_Occupied",Pivot!$A$3,"STAT_WARD_CODE",$A13,"Day",AX$1),"")</f>
        <v/>
      </c>
      <c r="AY13" s="16" t="str">
        <f>IFERROR(GETPIVOTDATA("Sum of STAT_BED_Available",Pivot!$A$3,"STAT_WARD_CODE",$A13,"Day",AY$1),"")</f>
        <v/>
      </c>
      <c r="AZ13" s="33" t="str">
        <f t="shared" si="102"/>
        <v/>
      </c>
      <c r="BA13" s="14" t="str">
        <f>IFERROR(GETPIVOTDATA("Sum of STAT_BED_Occupied",Pivot!$A$3,"STAT_WARD_CODE",$A13,"Day",BA$1),"")</f>
        <v/>
      </c>
      <c r="BB13" s="16" t="str">
        <f>IFERROR(GETPIVOTDATA("Sum of STAT_BED_Available",Pivot!$A$3,"STAT_WARD_CODE",$A13,"Day",BB$1),"")</f>
        <v/>
      </c>
      <c r="BC13" s="33" t="str">
        <f t="shared" si="103"/>
        <v/>
      </c>
      <c r="BD13" s="14" t="str">
        <f>IFERROR(GETPIVOTDATA("Sum of STAT_BED_Occupied",Pivot!$A$3,"STAT_WARD_CODE",$A13,"Day",BD$1),"")</f>
        <v/>
      </c>
      <c r="BE13" s="16" t="str">
        <f>IFERROR(GETPIVOTDATA("Sum of STAT_BED_Available",Pivot!$A$3,"STAT_WARD_CODE",$A13,"Day",BE$1),"")</f>
        <v/>
      </c>
      <c r="BF13" s="33" t="str">
        <f t="shared" si="104"/>
        <v/>
      </c>
      <c r="BG13" s="14" t="str">
        <f>IFERROR(GETPIVOTDATA("Sum of STAT_BED_Occupied",Pivot!$A$3,"STAT_WARD_CODE",$A13,"Day",BG$1),"")</f>
        <v/>
      </c>
      <c r="BH13" s="16" t="str">
        <f>IFERROR(GETPIVOTDATA("Sum of STAT_BED_Available",Pivot!$A$3,"STAT_WARD_CODE",$A13,"Day",BH$1),"")</f>
        <v/>
      </c>
      <c r="BI13" s="33" t="str">
        <f t="shared" si="105"/>
        <v/>
      </c>
      <c r="BJ13" s="14" t="str">
        <f>IFERROR(GETPIVOTDATA("Sum of STAT_BED_Occupied",Pivot!$A$3,"STAT_WARD_CODE",$A13,"Day",BJ$1),"")</f>
        <v/>
      </c>
      <c r="BK13" s="16" t="str">
        <f>IFERROR(GETPIVOTDATA("Sum of STAT_BED_Available",Pivot!$A$3,"STAT_WARD_CODE",$A13,"Day",BK$1),"")</f>
        <v/>
      </c>
      <c r="BL13" s="33" t="str">
        <f t="shared" si="106"/>
        <v/>
      </c>
      <c r="BM13" s="14" t="str">
        <f>IFERROR(GETPIVOTDATA("Sum of STAT_BED_Occupied",Pivot!$A$3,"STAT_WARD_CODE",$A13,"Day",BM$1),"")</f>
        <v/>
      </c>
      <c r="BN13" s="16" t="str">
        <f>IFERROR(GETPIVOTDATA("Sum of STAT_BED_Available",Pivot!$A$3,"STAT_WARD_CODE",$A13,"Day",BN$1),"")</f>
        <v/>
      </c>
      <c r="BO13" s="33" t="str">
        <f t="shared" si="107"/>
        <v/>
      </c>
      <c r="BP13" s="14" t="str">
        <f>IFERROR(GETPIVOTDATA("Sum of STAT_BED_Occupied",Pivot!$A$3,"STAT_WARD_CODE",$A13,"Day",BP$1),"")</f>
        <v/>
      </c>
      <c r="BQ13" s="16" t="str">
        <f>IFERROR(GETPIVOTDATA("Sum of STAT_BED_Available",Pivot!$A$3,"STAT_WARD_CODE",$A13,"Day",BQ$1),"")</f>
        <v/>
      </c>
      <c r="BR13" s="33" t="str">
        <f t="shared" si="108"/>
        <v/>
      </c>
      <c r="BS13" s="14" t="str">
        <f>IFERROR(GETPIVOTDATA("Sum of STAT_BED_Occupied",Pivot!$A$3,"STAT_WARD_CODE",$A13,"Day",BS$1),"")</f>
        <v/>
      </c>
      <c r="BT13" s="16" t="str">
        <f>IFERROR(GETPIVOTDATA("Sum of STAT_BED_Available",Pivot!$A$3,"STAT_WARD_CODE",$A13,"Day",BT$1),"")</f>
        <v/>
      </c>
      <c r="BU13" s="33" t="str">
        <f t="shared" si="109"/>
        <v/>
      </c>
      <c r="BV13" s="14" t="str">
        <f>IFERROR(GETPIVOTDATA("Sum of STAT_BED_Occupied",Pivot!$A$3,"STAT_WARD_CODE",$A13,"Day",BV$1),"")</f>
        <v/>
      </c>
      <c r="BW13" s="16" t="str">
        <f>IFERROR(GETPIVOTDATA("Sum of STAT_BED_Available",Pivot!$A$3,"STAT_WARD_CODE",$A13,"Day",BW$1),"")</f>
        <v/>
      </c>
      <c r="BX13" s="33" t="str">
        <f t="shared" si="110"/>
        <v/>
      </c>
      <c r="BY13" s="14" t="str">
        <f>IFERROR(GETPIVOTDATA("Sum of STAT_BED_Occupied",Pivot!$A$3,"STAT_WARD_CODE",$A13,"Day",BY$1),"")</f>
        <v/>
      </c>
      <c r="BZ13" s="16" t="str">
        <f>IFERROR(GETPIVOTDATA("Sum of STAT_BED_Available",Pivot!$A$3,"STAT_WARD_CODE",$A13,"Day",BZ$1),"")</f>
        <v/>
      </c>
      <c r="CA13" s="33" t="str">
        <f t="shared" si="111"/>
        <v/>
      </c>
      <c r="CB13" s="14" t="str">
        <f>IFERROR(GETPIVOTDATA("Sum of STAT_BED_Occupied",Pivot!$A$3,"STAT_WARD_CODE",$A13,"Day",CB$1),"")</f>
        <v/>
      </c>
      <c r="CC13" s="16" t="str">
        <f>IFERROR(GETPIVOTDATA("Sum of STAT_BED_Available",Pivot!$A$3,"STAT_WARD_CODE",$A13,"Day",CC$1),"")</f>
        <v/>
      </c>
      <c r="CD13" s="33" t="str">
        <f t="shared" si="112"/>
        <v/>
      </c>
      <c r="CE13" s="14" t="str">
        <f>IFERROR(GETPIVOTDATA("Sum of STAT_BED_Occupied",Pivot!$A$3,"STAT_WARD_CODE",$A13,"Day",CE$1),"")</f>
        <v/>
      </c>
      <c r="CF13" s="16" t="str">
        <f>IFERROR(GETPIVOTDATA("Sum of STAT_BED_Available",Pivot!$A$3,"STAT_WARD_CODE",$A13,"Day",CF$1),"")</f>
        <v/>
      </c>
      <c r="CG13" s="33" t="str">
        <f t="shared" si="113"/>
        <v/>
      </c>
      <c r="CH13" s="14" t="str">
        <f>IFERROR(GETPIVOTDATA("Sum of STAT_BED_Occupied",Pivot!$A$3,"STAT_WARD_CODE",$A13,"Day",CH$1),"")</f>
        <v/>
      </c>
      <c r="CI13" s="16" t="str">
        <f>IFERROR(GETPIVOTDATA("Sum of STAT_BED_Available",Pivot!$A$3,"STAT_WARD_CODE",$A13,"Day",CI$1),"")</f>
        <v/>
      </c>
      <c r="CJ13" s="33" t="str">
        <f t="shared" si="114"/>
        <v/>
      </c>
      <c r="CK13" s="14" t="str">
        <f>IFERROR(GETPIVOTDATA("Sum of STAT_BED_Occupied",Pivot!$A$3,"STAT_WARD_CODE",$A13,"Day",CK$1),"")</f>
        <v/>
      </c>
      <c r="CL13" s="16" t="str">
        <f>IFERROR(GETPIVOTDATA("Sum of STAT_BED_Available",Pivot!$A$3,"STAT_WARD_CODE",$A13,"Day",CL$1),"")</f>
        <v/>
      </c>
      <c r="CM13" s="33" t="str">
        <f t="shared" si="115"/>
        <v/>
      </c>
      <c r="CN13" s="14" t="str">
        <f>IFERROR(GETPIVOTDATA("Sum of STAT_BED_Occupied",Pivot!$A$3,"STAT_WARD_CODE",$A13,"Day",CN$1),"")</f>
        <v/>
      </c>
      <c r="CO13" s="16" t="str">
        <f>IFERROR(GETPIVOTDATA("Sum of STAT_BED_Available",Pivot!$A$3,"STAT_WARD_CODE",$A13,"Day",CO$1),"")</f>
        <v/>
      </c>
      <c r="CP13" s="33" t="str">
        <f t="shared" si="116"/>
        <v/>
      </c>
      <c r="CQ13" s="14" t="str">
        <f>IFERROR(GETPIVOTDATA("Sum of STAT_BED_Occupied",Pivot!$A$3,"STAT_WARD_CODE",$A13,"Day",CQ$1),"")</f>
        <v/>
      </c>
      <c r="CR13" s="16" t="str">
        <f>IFERROR(GETPIVOTDATA("Sum of STAT_BED_Available",Pivot!$A$3,"STAT_WARD_CODE",$A13,"Day",CR$1),"")</f>
        <v/>
      </c>
      <c r="CS13" s="33" t="str">
        <f t="shared" si="117"/>
        <v/>
      </c>
      <c r="CT13" s="14" t="str">
        <f>IFERROR(GETPIVOTDATA("Sum of STAT_BED_Occupied",Pivot!$A$3,"STAT_WARD_CODE",$A13,"Day",CT$1),"")</f>
        <v/>
      </c>
      <c r="CU13" s="16" t="str">
        <f>IFERROR(GETPIVOTDATA("Sum of STAT_BED_Available",Pivot!$A$3,"STAT_WARD_CODE",$A13,"Day",CU$1),"")</f>
        <v/>
      </c>
      <c r="CV13" s="33" t="str">
        <f t="shared" si="118"/>
        <v/>
      </c>
      <c r="CW13" s="14" t="str">
        <f>IFERROR(GETPIVOTDATA("Sum of STAT_BED_Occupied",Pivot!$A$3,"STAT_WARD_CODE",$A13,"Day",CW$1),"")</f>
        <v/>
      </c>
      <c r="CX13" s="16" t="str">
        <f>IFERROR(GETPIVOTDATA("Sum of STAT_BED_Available",Pivot!$A$3,"STAT_WARD_CODE",$A13,"Day",CX$1),"")</f>
        <v/>
      </c>
      <c r="CY13" s="33" t="str">
        <f t="shared" si="119"/>
        <v/>
      </c>
      <c r="CZ13" s="14" t="str">
        <f>IFERROR(GETPIVOTDATA("Sum of STAT_BED_Occupied",Pivot!$A$3,"STAT_WARD_CODE",$A13,"Day",CZ$1),"")</f>
        <v/>
      </c>
      <c r="DA13" s="16" t="str">
        <f>IFERROR(GETPIVOTDATA("Sum of STAT_BED_Available",Pivot!$A$3,"STAT_WARD_CODE",$A13,"Day",DA$1),"")</f>
        <v/>
      </c>
      <c r="DB13" s="33" t="str">
        <f t="shared" si="120"/>
        <v/>
      </c>
      <c r="DC13" s="14" t="str">
        <f>IFERROR(GETPIVOTDATA("Sum of STAT_BED_Occupied",Pivot!$A$3,"STAT_WARD_CODE",$A13,"Day",DC$1),"")</f>
        <v/>
      </c>
      <c r="DD13" s="16" t="str">
        <f>IFERROR(GETPIVOTDATA("Sum of STAT_BED_Available",Pivot!$A$3,"STAT_WARD_CODE",$A13,"Day",DD$1),"")</f>
        <v/>
      </c>
      <c r="DE13" s="33" t="str">
        <f t="shared" si="121"/>
        <v/>
      </c>
      <c r="DF13" s="14" t="str">
        <f>IFERROR(GETPIVOTDATA("Sum of STAT_BED_Occupied",Pivot!$A$3,"STAT_WARD_CODE",$A13,"Day",DF$1),"")</f>
        <v/>
      </c>
      <c r="DG13" s="16" t="str">
        <f>IFERROR(GETPIVOTDATA("Sum of STAT_BED_Available",Pivot!$A$3,"STAT_WARD_CODE",$A13,"Day",DG$1),"")</f>
        <v/>
      </c>
      <c r="DH13" s="33" t="str">
        <f t="shared" si="122"/>
        <v/>
      </c>
      <c r="DI13" s="14" t="str">
        <f>IFERROR(GETPIVOTDATA("Sum of STAT_BED_Occupied",Pivot!$A$3,"STAT_WARD_CODE",$A13,"Day",DI$1),"")</f>
        <v/>
      </c>
      <c r="DJ13" s="16" t="str">
        <f>IFERROR(GETPIVOTDATA("Sum of STAT_BED_Available",Pivot!$A$3,"STAT_WARD_CODE",$A13,"Day",DJ$1),"")</f>
        <v/>
      </c>
      <c r="DK13" s="33" t="str">
        <f t="shared" si="123"/>
        <v/>
      </c>
      <c r="DL13" s="14" t="str">
        <f>IFERROR(GETPIVOTDATA("Sum of STAT_BED_Occupied",Pivot!$A$3,"STAT_WARD_CODE",$A13,"Day",DL$1),"")</f>
        <v/>
      </c>
    </row>
    <row r="14" spans="1:116" x14ac:dyDescent="0.25">
      <c r="A14" s="19" t="s">
        <v>31</v>
      </c>
      <c r="B14" s="32">
        <f>IFERROR(GETPIVOTDATA("Sum of STAT_BED_Occupied",Pivot!$A$3,"STAT_WARD_CODE",$A14,"Day",B$1),"")</f>
        <v>0</v>
      </c>
      <c r="C14" s="16">
        <f>IFERROR(GETPIVOTDATA("Sum of STAT_BED_Available",Pivot!$A$3,"STAT_WARD_CODE",$A14,"Day",C$1),"")</f>
        <v>0</v>
      </c>
      <c r="D14" s="38" t="str">
        <f t="shared" si="124"/>
        <v/>
      </c>
      <c r="E14" s="32">
        <f>IFERROR(GETPIVOTDATA("Sum of STAT_BED_Occupied",Pivot!$A$3,"STAT_WARD_CODE",$A14,"Day",E$1),"")</f>
        <v>0</v>
      </c>
      <c r="F14" s="16">
        <f>IFERROR(GETPIVOTDATA("Sum of STAT_BED_Available",Pivot!$A$3,"STAT_WARD_CODE",$A14,"Day",F$1),"")</f>
        <v>0</v>
      </c>
      <c r="G14" s="33" t="str">
        <f t="shared" si="87"/>
        <v/>
      </c>
      <c r="H14" s="14">
        <f>IFERROR(GETPIVOTDATA("Sum of STAT_BED_Occupied",Pivot!$A$3,"STAT_WARD_CODE",$A14,"Day",H$1),"")</f>
        <v>0</v>
      </c>
      <c r="I14" s="16">
        <f>IFERROR(GETPIVOTDATA("Sum of STAT_BED_Available",Pivot!$A$3,"STAT_WARD_CODE",$A14,"Day",I$1),"")</f>
        <v>0</v>
      </c>
      <c r="J14" s="38" t="str">
        <f t="shared" si="88"/>
        <v/>
      </c>
      <c r="K14" s="32">
        <f>IFERROR(GETPIVOTDATA("Sum of STAT_BED_Occupied",Pivot!$A$3,"STAT_WARD_CODE",$A14,"Day",K$1),"")</f>
        <v>0</v>
      </c>
      <c r="L14" s="16">
        <f>IFERROR(GETPIVOTDATA("Sum of STAT_BED_Available",Pivot!$A$3,"STAT_WARD_CODE",$A14,"Day",L$1),"")</f>
        <v>0</v>
      </c>
      <c r="M14" s="33" t="str">
        <f t="shared" si="89"/>
        <v/>
      </c>
      <c r="N14" s="14">
        <f>IFERROR(GETPIVOTDATA("Sum of STAT_BED_Occupied",Pivot!$A$3,"STAT_WARD_CODE",$A14,"Day",N$1),"")</f>
        <v>0</v>
      </c>
      <c r="O14" s="16">
        <f>IFERROR(GETPIVOTDATA("Sum of STAT_BED_Available",Pivot!$A$3,"STAT_WARD_CODE",$A14,"Day",O$1),"")</f>
        <v>0</v>
      </c>
      <c r="P14" s="38" t="str">
        <f t="shared" si="90"/>
        <v/>
      </c>
      <c r="Q14" s="32">
        <f>IFERROR(GETPIVOTDATA("Sum of STAT_BED_Occupied",Pivot!$A$3,"STAT_WARD_CODE",$A14,"Day",Q$1),"")</f>
        <v>0</v>
      </c>
      <c r="R14" s="16">
        <f>IFERROR(GETPIVOTDATA("Sum of STAT_BED_Available",Pivot!$A$3,"STAT_WARD_CODE",$A14,"Day",R$1),"")</f>
        <v>0</v>
      </c>
      <c r="S14" s="33" t="str">
        <f t="shared" si="91"/>
        <v/>
      </c>
      <c r="T14" s="14">
        <f>IFERROR(GETPIVOTDATA("Sum of STAT_BED_Occupied",Pivot!$A$3,"STAT_WARD_CODE",$A14,"Day",T$1),"")</f>
        <v>0</v>
      </c>
      <c r="U14" s="16">
        <f>IFERROR(GETPIVOTDATA("Sum of STAT_BED_Available",Pivot!$A$3,"STAT_WARD_CODE",$A14,"Day",U$1),"")</f>
        <v>0</v>
      </c>
      <c r="V14" s="38" t="str">
        <f t="shared" si="92"/>
        <v/>
      </c>
      <c r="W14" s="32">
        <f>IFERROR(GETPIVOTDATA("Sum of STAT_BED_Occupied",Pivot!$A$3,"STAT_WARD_CODE",$A14,"Day",W$1),"")</f>
        <v>0</v>
      </c>
      <c r="X14" s="16">
        <f>IFERROR(GETPIVOTDATA("Sum of STAT_BED_Available",Pivot!$A$3,"STAT_WARD_CODE",$A14,"Day",X$1),"")</f>
        <v>0</v>
      </c>
      <c r="Y14" s="33" t="str">
        <f t="shared" si="93"/>
        <v/>
      </c>
      <c r="Z14" s="14">
        <f>IFERROR(GETPIVOTDATA("Sum of STAT_BED_Occupied",Pivot!$A$3,"STAT_WARD_CODE",$A14,"Day",Z$1),"")</f>
        <v>0</v>
      </c>
      <c r="AA14" s="16">
        <f>IFERROR(GETPIVOTDATA("Sum of STAT_BED_Available",Pivot!$A$3,"STAT_WARD_CODE",$A14,"Day",AA$1),"")</f>
        <v>0</v>
      </c>
      <c r="AB14" s="38" t="str">
        <f t="shared" si="94"/>
        <v/>
      </c>
      <c r="AC14" s="32">
        <f>IFERROR(GETPIVOTDATA("Sum of STAT_BED_Occupied",Pivot!$A$3,"STAT_WARD_CODE",$A14,"Day",AC$1),"")</f>
        <v>0</v>
      </c>
      <c r="AD14" s="16">
        <f>IFERROR(GETPIVOTDATA("Sum of STAT_BED_Available",Pivot!$A$3,"STAT_WARD_CODE",$A14,"Day",AD$1),"")</f>
        <v>0</v>
      </c>
      <c r="AE14" s="33" t="str">
        <f t="shared" si="95"/>
        <v/>
      </c>
      <c r="AF14" s="14">
        <f>IFERROR(GETPIVOTDATA("Sum of STAT_BED_Occupied",Pivot!$A$3,"STAT_WARD_CODE",$A14,"Day",AF$1),"")</f>
        <v>0</v>
      </c>
      <c r="AG14" s="16">
        <f>IFERROR(GETPIVOTDATA("Sum of STAT_BED_Available",Pivot!$A$3,"STAT_WARD_CODE",$A14,"Day",AG$1),"")</f>
        <v>0</v>
      </c>
      <c r="AH14" s="33" t="str">
        <f t="shared" si="96"/>
        <v/>
      </c>
      <c r="AI14" s="14">
        <f>IFERROR(GETPIVOTDATA("Sum of STAT_BED_Occupied",Pivot!$A$3,"STAT_WARD_CODE",$A14,"Day",AI$1),"")</f>
        <v>0</v>
      </c>
      <c r="AJ14" s="16">
        <f>IFERROR(GETPIVOTDATA("Sum of STAT_BED_Available",Pivot!$A$3,"STAT_WARD_CODE",$A14,"Day",AJ$1),"")</f>
        <v>0</v>
      </c>
      <c r="AK14" s="33" t="str">
        <f t="shared" si="97"/>
        <v/>
      </c>
      <c r="AL14" s="14">
        <f>IFERROR(GETPIVOTDATA("Sum of STAT_BED_Occupied",Pivot!$A$3,"STAT_WARD_CODE",$A14,"Day",AL$1),"")</f>
        <v>0</v>
      </c>
      <c r="AM14" s="16">
        <f>IFERROR(GETPIVOTDATA("Sum of STAT_BED_Available",Pivot!$A$3,"STAT_WARD_CODE",$A14,"Day",AM$1),"")</f>
        <v>0</v>
      </c>
      <c r="AN14" s="33" t="str">
        <f t="shared" si="98"/>
        <v/>
      </c>
      <c r="AO14" s="14">
        <f>IFERROR(GETPIVOTDATA("Sum of STAT_BED_Occupied",Pivot!$A$3,"STAT_WARD_CODE",$A14,"Day",AO$1),"")</f>
        <v>0</v>
      </c>
      <c r="AP14" s="16">
        <f>IFERROR(GETPIVOTDATA("Sum of STAT_BED_Available",Pivot!$A$3,"STAT_WARD_CODE",$A14,"Day",AP$1),"")</f>
        <v>0</v>
      </c>
      <c r="AQ14" s="33" t="str">
        <f t="shared" si="99"/>
        <v/>
      </c>
      <c r="AR14" s="14">
        <f>IFERROR(GETPIVOTDATA("Sum of STAT_BED_Occupied",Pivot!$A$3,"STAT_WARD_CODE",$A14,"Day",AR$1),"")</f>
        <v>0</v>
      </c>
      <c r="AS14" s="16">
        <f>IFERROR(GETPIVOTDATA("Sum of STAT_BED_Available",Pivot!$A$3,"STAT_WARD_CODE",$A14,"Day",AS$1),"")</f>
        <v>0</v>
      </c>
      <c r="AT14" s="33" t="str">
        <f t="shared" si="100"/>
        <v/>
      </c>
      <c r="AU14" s="14" t="str">
        <f>IFERROR(GETPIVOTDATA("Sum of STAT_BED_Occupied",Pivot!$A$3,"STAT_WARD_CODE",$A14,"Day",AU$1),"")</f>
        <v/>
      </c>
      <c r="AV14" s="16" t="str">
        <f>IFERROR(GETPIVOTDATA("Sum of STAT_BED_Available",Pivot!$A$3,"STAT_WARD_CODE",$A14,"Day",AV$1),"")</f>
        <v/>
      </c>
      <c r="AW14" s="33" t="str">
        <f t="shared" si="101"/>
        <v/>
      </c>
      <c r="AX14" s="14" t="str">
        <f>IFERROR(GETPIVOTDATA("Sum of STAT_BED_Occupied",Pivot!$A$3,"STAT_WARD_CODE",$A14,"Day",AX$1),"")</f>
        <v/>
      </c>
      <c r="AY14" s="16" t="str">
        <f>IFERROR(GETPIVOTDATA("Sum of STAT_BED_Available",Pivot!$A$3,"STAT_WARD_CODE",$A14,"Day",AY$1),"")</f>
        <v/>
      </c>
      <c r="AZ14" s="33" t="str">
        <f t="shared" si="102"/>
        <v/>
      </c>
      <c r="BA14" s="14" t="str">
        <f>IFERROR(GETPIVOTDATA("Sum of STAT_BED_Occupied",Pivot!$A$3,"STAT_WARD_CODE",$A14,"Day",BA$1),"")</f>
        <v/>
      </c>
      <c r="BB14" s="16" t="str">
        <f>IFERROR(GETPIVOTDATA("Sum of STAT_BED_Available",Pivot!$A$3,"STAT_WARD_CODE",$A14,"Day",BB$1),"")</f>
        <v/>
      </c>
      <c r="BC14" s="33" t="str">
        <f t="shared" si="103"/>
        <v/>
      </c>
      <c r="BD14" s="14" t="str">
        <f>IFERROR(GETPIVOTDATA("Sum of STAT_BED_Occupied",Pivot!$A$3,"STAT_WARD_CODE",$A14,"Day",BD$1),"")</f>
        <v/>
      </c>
      <c r="BE14" s="16" t="str">
        <f>IFERROR(GETPIVOTDATA("Sum of STAT_BED_Available",Pivot!$A$3,"STAT_WARD_CODE",$A14,"Day",BE$1),"")</f>
        <v/>
      </c>
      <c r="BF14" s="33" t="str">
        <f t="shared" si="104"/>
        <v/>
      </c>
      <c r="BG14" s="14" t="str">
        <f>IFERROR(GETPIVOTDATA("Sum of STAT_BED_Occupied",Pivot!$A$3,"STAT_WARD_CODE",$A14,"Day",BG$1),"")</f>
        <v/>
      </c>
      <c r="BH14" s="16" t="str">
        <f>IFERROR(GETPIVOTDATA("Sum of STAT_BED_Available",Pivot!$A$3,"STAT_WARD_CODE",$A14,"Day",BH$1),"")</f>
        <v/>
      </c>
      <c r="BI14" s="33" t="str">
        <f t="shared" si="105"/>
        <v/>
      </c>
      <c r="BJ14" s="14" t="str">
        <f>IFERROR(GETPIVOTDATA("Sum of STAT_BED_Occupied",Pivot!$A$3,"STAT_WARD_CODE",$A14,"Day",BJ$1),"")</f>
        <v/>
      </c>
      <c r="BK14" s="16" t="str">
        <f>IFERROR(GETPIVOTDATA("Sum of STAT_BED_Available",Pivot!$A$3,"STAT_WARD_CODE",$A14,"Day",BK$1),"")</f>
        <v/>
      </c>
      <c r="BL14" s="33" t="str">
        <f t="shared" si="106"/>
        <v/>
      </c>
      <c r="BM14" s="14" t="str">
        <f>IFERROR(GETPIVOTDATA("Sum of STAT_BED_Occupied",Pivot!$A$3,"STAT_WARD_CODE",$A14,"Day",BM$1),"")</f>
        <v/>
      </c>
      <c r="BN14" s="16" t="str">
        <f>IFERROR(GETPIVOTDATA("Sum of STAT_BED_Available",Pivot!$A$3,"STAT_WARD_CODE",$A14,"Day",BN$1),"")</f>
        <v/>
      </c>
      <c r="BO14" s="33" t="str">
        <f t="shared" si="107"/>
        <v/>
      </c>
      <c r="BP14" s="14" t="str">
        <f>IFERROR(GETPIVOTDATA("Sum of STAT_BED_Occupied",Pivot!$A$3,"STAT_WARD_CODE",$A14,"Day",BP$1),"")</f>
        <v/>
      </c>
      <c r="BQ14" s="16" t="str">
        <f>IFERROR(GETPIVOTDATA("Sum of STAT_BED_Available",Pivot!$A$3,"STAT_WARD_CODE",$A14,"Day",BQ$1),"")</f>
        <v/>
      </c>
      <c r="BR14" s="33" t="str">
        <f t="shared" si="108"/>
        <v/>
      </c>
      <c r="BS14" s="14" t="str">
        <f>IFERROR(GETPIVOTDATA("Sum of STAT_BED_Occupied",Pivot!$A$3,"STAT_WARD_CODE",$A14,"Day",BS$1),"")</f>
        <v/>
      </c>
      <c r="BT14" s="16" t="str">
        <f>IFERROR(GETPIVOTDATA("Sum of STAT_BED_Available",Pivot!$A$3,"STAT_WARD_CODE",$A14,"Day",BT$1),"")</f>
        <v/>
      </c>
      <c r="BU14" s="33" t="str">
        <f t="shared" si="109"/>
        <v/>
      </c>
      <c r="BV14" s="14" t="str">
        <f>IFERROR(GETPIVOTDATA("Sum of STAT_BED_Occupied",Pivot!$A$3,"STAT_WARD_CODE",$A14,"Day",BV$1),"")</f>
        <v/>
      </c>
      <c r="BW14" s="16" t="str">
        <f>IFERROR(GETPIVOTDATA("Sum of STAT_BED_Available",Pivot!$A$3,"STAT_WARD_CODE",$A14,"Day",BW$1),"")</f>
        <v/>
      </c>
      <c r="BX14" s="33" t="str">
        <f t="shared" si="110"/>
        <v/>
      </c>
      <c r="BY14" s="14" t="str">
        <f>IFERROR(GETPIVOTDATA("Sum of STAT_BED_Occupied",Pivot!$A$3,"STAT_WARD_CODE",$A14,"Day",BY$1),"")</f>
        <v/>
      </c>
      <c r="BZ14" s="16" t="str">
        <f>IFERROR(GETPIVOTDATA("Sum of STAT_BED_Available",Pivot!$A$3,"STAT_WARD_CODE",$A14,"Day",BZ$1),"")</f>
        <v/>
      </c>
      <c r="CA14" s="33" t="str">
        <f t="shared" si="111"/>
        <v/>
      </c>
      <c r="CB14" s="14" t="str">
        <f>IFERROR(GETPIVOTDATA("Sum of STAT_BED_Occupied",Pivot!$A$3,"STAT_WARD_CODE",$A14,"Day",CB$1),"")</f>
        <v/>
      </c>
      <c r="CC14" s="16" t="str">
        <f>IFERROR(GETPIVOTDATA("Sum of STAT_BED_Available",Pivot!$A$3,"STAT_WARD_CODE",$A14,"Day",CC$1),"")</f>
        <v/>
      </c>
      <c r="CD14" s="33" t="str">
        <f t="shared" si="112"/>
        <v/>
      </c>
      <c r="CE14" s="14" t="str">
        <f>IFERROR(GETPIVOTDATA("Sum of STAT_BED_Occupied",Pivot!$A$3,"STAT_WARD_CODE",$A14,"Day",CE$1),"")</f>
        <v/>
      </c>
      <c r="CF14" s="16" t="str">
        <f>IFERROR(GETPIVOTDATA("Sum of STAT_BED_Available",Pivot!$A$3,"STAT_WARD_CODE",$A14,"Day",CF$1),"")</f>
        <v/>
      </c>
      <c r="CG14" s="33" t="str">
        <f t="shared" si="113"/>
        <v/>
      </c>
      <c r="CH14" s="14" t="str">
        <f>IFERROR(GETPIVOTDATA("Sum of STAT_BED_Occupied",Pivot!$A$3,"STAT_WARD_CODE",$A14,"Day",CH$1),"")</f>
        <v/>
      </c>
      <c r="CI14" s="16" t="str">
        <f>IFERROR(GETPIVOTDATA("Sum of STAT_BED_Available",Pivot!$A$3,"STAT_WARD_CODE",$A14,"Day",CI$1),"")</f>
        <v/>
      </c>
      <c r="CJ14" s="33" t="str">
        <f t="shared" si="114"/>
        <v/>
      </c>
      <c r="CK14" s="14" t="str">
        <f>IFERROR(GETPIVOTDATA("Sum of STAT_BED_Occupied",Pivot!$A$3,"STAT_WARD_CODE",$A14,"Day",CK$1),"")</f>
        <v/>
      </c>
      <c r="CL14" s="16" t="str">
        <f>IFERROR(GETPIVOTDATA("Sum of STAT_BED_Available",Pivot!$A$3,"STAT_WARD_CODE",$A14,"Day",CL$1),"")</f>
        <v/>
      </c>
      <c r="CM14" s="33" t="str">
        <f t="shared" si="115"/>
        <v/>
      </c>
      <c r="CN14" s="14" t="str">
        <f>IFERROR(GETPIVOTDATA("Sum of STAT_BED_Occupied",Pivot!$A$3,"STAT_WARD_CODE",$A14,"Day",CN$1),"")</f>
        <v/>
      </c>
      <c r="CO14" s="16" t="str">
        <f>IFERROR(GETPIVOTDATA("Sum of STAT_BED_Available",Pivot!$A$3,"STAT_WARD_CODE",$A14,"Day",CO$1),"")</f>
        <v/>
      </c>
      <c r="CP14" s="33" t="str">
        <f t="shared" si="116"/>
        <v/>
      </c>
      <c r="CQ14" s="14" t="str">
        <f>IFERROR(GETPIVOTDATA("Sum of STAT_BED_Occupied",Pivot!$A$3,"STAT_WARD_CODE",$A14,"Day",CQ$1),"")</f>
        <v/>
      </c>
      <c r="CR14" s="16" t="str">
        <f>IFERROR(GETPIVOTDATA("Sum of STAT_BED_Available",Pivot!$A$3,"STAT_WARD_CODE",$A14,"Day",CR$1),"")</f>
        <v/>
      </c>
      <c r="CS14" s="33" t="str">
        <f t="shared" si="117"/>
        <v/>
      </c>
      <c r="CT14" s="14" t="str">
        <f>IFERROR(GETPIVOTDATA("Sum of STAT_BED_Occupied",Pivot!$A$3,"STAT_WARD_CODE",$A14,"Day",CT$1),"")</f>
        <v/>
      </c>
      <c r="CU14" s="16" t="str">
        <f>IFERROR(GETPIVOTDATA("Sum of STAT_BED_Available",Pivot!$A$3,"STAT_WARD_CODE",$A14,"Day",CU$1),"")</f>
        <v/>
      </c>
      <c r="CV14" s="33" t="str">
        <f t="shared" si="118"/>
        <v/>
      </c>
      <c r="CW14" s="14" t="str">
        <f>IFERROR(GETPIVOTDATA("Sum of STAT_BED_Occupied",Pivot!$A$3,"STAT_WARD_CODE",$A14,"Day",CW$1),"")</f>
        <v/>
      </c>
      <c r="CX14" s="16" t="str">
        <f>IFERROR(GETPIVOTDATA("Sum of STAT_BED_Available",Pivot!$A$3,"STAT_WARD_CODE",$A14,"Day",CX$1),"")</f>
        <v/>
      </c>
      <c r="CY14" s="33" t="str">
        <f t="shared" si="119"/>
        <v/>
      </c>
      <c r="CZ14" s="14" t="str">
        <f>IFERROR(GETPIVOTDATA("Sum of STAT_BED_Occupied",Pivot!$A$3,"STAT_WARD_CODE",$A14,"Day",CZ$1),"")</f>
        <v/>
      </c>
      <c r="DA14" s="16" t="str">
        <f>IFERROR(GETPIVOTDATA("Sum of STAT_BED_Available",Pivot!$A$3,"STAT_WARD_CODE",$A14,"Day",DA$1),"")</f>
        <v/>
      </c>
      <c r="DB14" s="33" t="str">
        <f t="shared" si="120"/>
        <v/>
      </c>
      <c r="DC14" s="14" t="str">
        <f>IFERROR(GETPIVOTDATA("Sum of STAT_BED_Occupied",Pivot!$A$3,"STAT_WARD_CODE",$A14,"Day",DC$1),"")</f>
        <v/>
      </c>
      <c r="DD14" s="16" t="str">
        <f>IFERROR(GETPIVOTDATA("Sum of STAT_BED_Available",Pivot!$A$3,"STAT_WARD_CODE",$A14,"Day",DD$1),"")</f>
        <v/>
      </c>
      <c r="DE14" s="33" t="str">
        <f t="shared" si="121"/>
        <v/>
      </c>
      <c r="DF14" s="14" t="str">
        <f>IFERROR(GETPIVOTDATA("Sum of STAT_BED_Occupied",Pivot!$A$3,"STAT_WARD_CODE",$A14,"Day",DF$1),"")</f>
        <v/>
      </c>
      <c r="DG14" s="16" t="str">
        <f>IFERROR(GETPIVOTDATA("Sum of STAT_BED_Available",Pivot!$A$3,"STAT_WARD_CODE",$A14,"Day",DG$1),"")</f>
        <v/>
      </c>
      <c r="DH14" s="33" t="str">
        <f t="shared" si="122"/>
        <v/>
      </c>
      <c r="DI14" s="14" t="str">
        <f>IFERROR(GETPIVOTDATA("Sum of STAT_BED_Occupied",Pivot!$A$3,"STAT_WARD_CODE",$A14,"Day",DI$1),"")</f>
        <v/>
      </c>
      <c r="DJ14" s="16" t="str">
        <f>IFERROR(GETPIVOTDATA("Sum of STAT_BED_Available",Pivot!$A$3,"STAT_WARD_CODE",$A14,"Day",DJ$1),"")</f>
        <v/>
      </c>
      <c r="DK14" s="33" t="str">
        <f t="shared" si="123"/>
        <v/>
      </c>
      <c r="DL14" s="14" t="str">
        <f>IFERROR(GETPIVOTDATA("Sum of STAT_BED_Occupied",Pivot!$A$3,"STAT_WARD_CODE",$A14,"Day",DL$1),"")</f>
        <v/>
      </c>
    </row>
    <row r="15" spans="1:116" x14ac:dyDescent="0.25">
      <c r="A15" s="19" t="s">
        <v>32</v>
      </c>
      <c r="B15" s="32">
        <f>IFERROR(GETPIVOTDATA("Sum of STAT_BED_Occupied",Pivot!$A$3,"STAT_WARD_CODE",$A15,"Day",B$1),"")</f>
        <v>14</v>
      </c>
      <c r="C15" s="16">
        <f>IFERROR(GETPIVOTDATA("Sum of STAT_BED_Available",Pivot!$A$3,"STAT_WARD_CODE",$A15,"Day",C$1),"")</f>
        <v>23</v>
      </c>
      <c r="D15" s="38">
        <f t="shared" si="124"/>
        <v>0.60869565217391308</v>
      </c>
      <c r="E15" s="32">
        <f>IFERROR(GETPIVOTDATA("Sum of STAT_BED_Occupied",Pivot!$A$3,"STAT_WARD_CODE",$A15,"Day",E$1),"")</f>
        <v>23</v>
      </c>
      <c r="F15" s="16">
        <f>IFERROR(GETPIVOTDATA("Sum of STAT_BED_Available",Pivot!$A$3,"STAT_WARD_CODE",$A15,"Day",F$1),"")</f>
        <v>30</v>
      </c>
      <c r="G15" s="33">
        <f t="shared" si="87"/>
        <v>0.76666666666666672</v>
      </c>
      <c r="H15" s="14">
        <f>IFERROR(GETPIVOTDATA("Sum of STAT_BED_Occupied",Pivot!$A$3,"STAT_WARD_CODE",$A15,"Day",H$1),"")</f>
        <v>27</v>
      </c>
      <c r="I15" s="16">
        <f>IFERROR(GETPIVOTDATA("Sum of STAT_BED_Available",Pivot!$A$3,"STAT_WARD_CODE",$A15,"Day",I$1),"")</f>
        <v>36</v>
      </c>
      <c r="J15" s="38">
        <f t="shared" si="88"/>
        <v>0.75</v>
      </c>
      <c r="K15" s="32">
        <f>IFERROR(GETPIVOTDATA("Sum of STAT_BED_Occupied",Pivot!$A$3,"STAT_WARD_CODE",$A15,"Day",K$1),"")</f>
        <v>28</v>
      </c>
      <c r="L15" s="16">
        <f>IFERROR(GETPIVOTDATA("Sum of STAT_BED_Available",Pivot!$A$3,"STAT_WARD_CODE",$A15,"Day",L$1),"")</f>
        <v>32</v>
      </c>
      <c r="M15" s="33">
        <f t="shared" si="89"/>
        <v>0.875</v>
      </c>
      <c r="N15" s="14">
        <f>IFERROR(GETPIVOTDATA("Sum of STAT_BED_Occupied",Pivot!$A$3,"STAT_WARD_CODE",$A15,"Day",N$1),"")</f>
        <v>26</v>
      </c>
      <c r="O15" s="16">
        <f>IFERROR(GETPIVOTDATA("Sum of STAT_BED_Available",Pivot!$A$3,"STAT_WARD_CODE",$A15,"Day",O$1),"")</f>
        <v>27</v>
      </c>
      <c r="P15" s="38">
        <f t="shared" si="90"/>
        <v>0.96296296296296291</v>
      </c>
      <c r="Q15" s="32">
        <f>IFERROR(GETPIVOTDATA("Sum of STAT_BED_Occupied",Pivot!$A$3,"STAT_WARD_CODE",$A15,"Day",Q$1),"")</f>
        <v>17</v>
      </c>
      <c r="R15" s="16">
        <f>IFERROR(GETPIVOTDATA("Sum of STAT_BED_Available",Pivot!$A$3,"STAT_WARD_CODE",$A15,"Day",R$1),"")</f>
        <v>21</v>
      </c>
      <c r="S15" s="33">
        <f t="shared" si="91"/>
        <v>0.80952380952380953</v>
      </c>
      <c r="T15" s="14">
        <f>IFERROR(GETPIVOTDATA("Sum of STAT_BED_Occupied",Pivot!$A$3,"STAT_WARD_CODE",$A15,"Day",T$1),"")</f>
        <v>8</v>
      </c>
      <c r="U15" s="16">
        <f>IFERROR(GETPIVOTDATA("Sum of STAT_BED_Available",Pivot!$A$3,"STAT_WARD_CODE",$A15,"Day",U$1),"")</f>
        <v>22</v>
      </c>
      <c r="V15" s="38">
        <f t="shared" si="92"/>
        <v>0.36363636363636365</v>
      </c>
      <c r="W15" s="32">
        <f>IFERROR(GETPIVOTDATA("Sum of STAT_BED_Occupied",Pivot!$A$3,"STAT_WARD_CODE",$A15,"Day",W$1),"")</f>
        <v>16</v>
      </c>
      <c r="X15" s="16">
        <f>IFERROR(GETPIVOTDATA("Sum of STAT_BED_Available",Pivot!$A$3,"STAT_WARD_CODE",$A15,"Day",X$1),"")</f>
        <v>22</v>
      </c>
      <c r="Y15" s="33">
        <f t="shared" si="93"/>
        <v>0.72727272727272729</v>
      </c>
      <c r="Z15" s="14">
        <f>IFERROR(GETPIVOTDATA("Sum of STAT_BED_Occupied",Pivot!$A$3,"STAT_WARD_CODE",$A15,"Day",Z$1),"")</f>
        <v>11</v>
      </c>
      <c r="AA15" s="16">
        <f>IFERROR(GETPIVOTDATA("Sum of STAT_BED_Available",Pivot!$A$3,"STAT_WARD_CODE",$A15,"Day",AA$1),"")</f>
        <v>30</v>
      </c>
      <c r="AB15" s="38">
        <f t="shared" si="94"/>
        <v>0.36666666666666664</v>
      </c>
      <c r="AC15" s="32">
        <f>IFERROR(GETPIVOTDATA("Sum of STAT_BED_Occupied",Pivot!$A$3,"STAT_WARD_CODE",$A15,"Day",AC$1),"")</f>
        <v>2</v>
      </c>
      <c r="AD15" s="16">
        <f>IFERROR(GETPIVOTDATA("Sum of STAT_BED_Available",Pivot!$A$3,"STAT_WARD_CODE",$A15,"Day",AD$1),"")</f>
        <v>36</v>
      </c>
      <c r="AE15" s="33">
        <f t="shared" si="95"/>
        <v>5.5555555555555552E-2</v>
      </c>
      <c r="AF15" s="14">
        <f>IFERROR(GETPIVOTDATA("Sum of STAT_BED_Occupied",Pivot!$A$3,"STAT_WARD_CODE",$A15,"Day",AF$1),"")</f>
        <v>0</v>
      </c>
      <c r="AG15" s="16">
        <f>IFERROR(GETPIVOTDATA("Sum of STAT_BED_Available",Pivot!$A$3,"STAT_WARD_CODE",$A15,"Day",AG$1),"")</f>
        <v>0</v>
      </c>
      <c r="AH15" s="33" t="str">
        <f t="shared" si="96"/>
        <v/>
      </c>
      <c r="AI15" s="14">
        <f>IFERROR(GETPIVOTDATA("Sum of STAT_BED_Occupied",Pivot!$A$3,"STAT_WARD_CODE",$A15,"Day",AI$1),"")</f>
        <v>0</v>
      </c>
      <c r="AJ15" s="16">
        <f>IFERROR(GETPIVOTDATA("Sum of STAT_BED_Available",Pivot!$A$3,"STAT_WARD_CODE",$A15,"Day",AJ$1),"")</f>
        <v>0</v>
      </c>
      <c r="AK15" s="33" t="str">
        <f t="shared" si="97"/>
        <v/>
      </c>
      <c r="AL15" s="14">
        <f>IFERROR(GETPIVOTDATA("Sum of STAT_BED_Occupied",Pivot!$A$3,"STAT_WARD_CODE",$A15,"Day",AL$1),"")</f>
        <v>0</v>
      </c>
      <c r="AM15" s="16">
        <f>IFERROR(GETPIVOTDATA("Sum of STAT_BED_Available",Pivot!$A$3,"STAT_WARD_CODE",$A15,"Day",AM$1),"")</f>
        <v>0</v>
      </c>
      <c r="AN15" s="33" t="str">
        <f t="shared" si="98"/>
        <v/>
      </c>
      <c r="AO15" s="14">
        <f>IFERROR(GETPIVOTDATA("Sum of STAT_BED_Occupied",Pivot!$A$3,"STAT_WARD_CODE",$A15,"Day",AO$1),"")</f>
        <v>0</v>
      </c>
      <c r="AP15" s="16">
        <f>IFERROR(GETPIVOTDATA("Sum of STAT_BED_Available",Pivot!$A$3,"STAT_WARD_CODE",$A15,"Day",AP$1),"")</f>
        <v>0</v>
      </c>
      <c r="AQ15" s="33" t="str">
        <f t="shared" si="99"/>
        <v/>
      </c>
      <c r="AR15" s="14">
        <f>IFERROR(GETPIVOTDATA("Sum of STAT_BED_Occupied",Pivot!$A$3,"STAT_WARD_CODE",$A15,"Day",AR$1),"")</f>
        <v>10</v>
      </c>
      <c r="AS15" s="16">
        <f>IFERROR(GETPIVOTDATA("Sum of STAT_BED_Available",Pivot!$A$3,"STAT_WARD_CODE",$A15,"Day",AS$1),"")</f>
        <v>10</v>
      </c>
      <c r="AT15" s="33">
        <f t="shared" si="100"/>
        <v>1</v>
      </c>
      <c r="AU15" s="14" t="str">
        <f>IFERROR(GETPIVOTDATA("Sum of STAT_BED_Occupied",Pivot!$A$3,"STAT_WARD_CODE",$A15,"Day",AU$1),"")</f>
        <v/>
      </c>
      <c r="AV15" s="16" t="str">
        <f>IFERROR(GETPIVOTDATA("Sum of STAT_BED_Available",Pivot!$A$3,"STAT_WARD_CODE",$A15,"Day",AV$1),"")</f>
        <v/>
      </c>
      <c r="AW15" s="33" t="str">
        <f t="shared" si="101"/>
        <v/>
      </c>
      <c r="AX15" s="14" t="str">
        <f>IFERROR(GETPIVOTDATA("Sum of STAT_BED_Occupied",Pivot!$A$3,"STAT_WARD_CODE",$A15,"Day",AX$1),"")</f>
        <v/>
      </c>
      <c r="AY15" s="16" t="str">
        <f>IFERROR(GETPIVOTDATA("Sum of STAT_BED_Available",Pivot!$A$3,"STAT_WARD_CODE",$A15,"Day",AY$1),"")</f>
        <v/>
      </c>
      <c r="AZ15" s="33" t="str">
        <f t="shared" si="102"/>
        <v/>
      </c>
      <c r="BA15" s="14" t="str">
        <f>IFERROR(GETPIVOTDATA("Sum of STAT_BED_Occupied",Pivot!$A$3,"STAT_WARD_CODE",$A15,"Day",BA$1),"")</f>
        <v/>
      </c>
      <c r="BB15" s="16" t="str">
        <f>IFERROR(GETPIVOTDATA("Sum of STAT_BED_Available",Pivot!$A$3,"STAT_WARD_CODE",$A15,"Day",BB$1),"")</f>
        <v/>
      </c>
      <c r="BC15" s="33" t="str">
        <f t="shared" si="103"/>
        <v/>
      </c>
      <c r="BD15" s="14" t="str">
        <f>IFERROR(GETPIVOTDATA("Sum of STAT_BED_Occupied",Pivot!$A$3,"STAT_WARD_CODE",$A15,"Day",BD$1),"")</f>
        <v/>
      </c>
      <c r="BE15" s="16" t="str">
        <f>IFERROR(GETPIVOTDATA("Sum of STAT_BED_Available",Pivot!$A$3,"STAT_WARD_CODE",$A15,"Day",BE$1),"")</f>
        <v/>
      </c>
      <c r="BF15" s="33" t="str">
        <f t="shared" si="104"/>
        <v/>
      </c>
      <c r="BG15" s="14" t="str">
        <f>IFERROR(GETPIVOTDATA("Sum of STAT_BED_Occupied",Pivot!$A$3,"STAT_WARD_CODE",$A15,"Day",BG$1),"")</f>
        <v/>
      </c>
      <c r="BH15" s="16" t="str">
        <f>IFERROR(GETPIVOTDATA("Sum of STAT_BED_Available",Pivot!$A$3,"STAT_WARD_CODE",$A15,"Day",BH$1),"")</f>
        <v/>
      </c>
      <c r="BI15" s="33" t="str">
        <f t="shared" si="105"/>
        <v/>
      </c>
      <c r="BJ15" s="14" t="str">
        <f>IFERROR(GETPIVOTDATA("Sum of STAT_BED_Occupied",Pivot!$A$3,"STAT_WARD_CODE",$A15,"Day",BJ$1),"")</f>
        <v/>
      </c>
      <c r="BK15" s="16" t="str">
        <f>IFERROR(GETPIVOTDATA("Sum of STAT_BED_Available",Pivot!$A$3,"STAT_WARD_CODE",$A15,"Day",BK$1),"")</f>
        <v/>
      </c>
      <c r="BL15" s="33" t="str">
        <f t="shared" si="106"/>
        <v/>
      </c>
      <c r="BM15" s="14" t="str">
        <f>IFERROR(GETPIVOTDATA("Sum of STAT_BED_Occupied",Pivot!$A$3,"STAT_WARD_CODE",$A15,"Day",BM$1),"")</f>
        <v/>
      </c>
      <c r="BN15" s="16" t="str">
        <f>IFERROR(GETPIVOTDATA("Sum of STAT_BED_Available",Pivot!$A$3,"STAT_WARD_CODE",$A15,"Day",BN$1),"")</f>
        <v/>
      </c>
      <c r="BO15" s="33" t="str">
        <f t="shared" si="107"/>
        <v/>
      </c>
      <c r="BP15" s="14" t="str">
        <f>IFERROR(GETPIVOTDATA("Sum of STAT_BED_Occupied",Pivot!$A$3,"STAT_WARD_CODE",$A15,"Day",BP$1),"")</f>
        <v/>
      </c>
      <c r="BQ15" s="16" t="str">
        <f>IFERROR(GETPIVOTDATA("Sum of STAT_BED_Available",Pivot!$A$3,"STAT_WARD_CODE",$A15,"Day",BQ$1),"")</f>
        <v/>
      </c>
      <c r="BR15" s="33" t="str">
        <f t="shared" si="108"/>
        <v/>
      </c>
      <c r="BS15" s="14" t="str">
        <f>IFERROR(GETPIVOTDATA("Sum of STAT_BED_Occupied",Pivot!$A$3,"STAT_WARD_CODE",$A15,"Day",BS$1),"")</f>
        <v/>
      </c>
      <c r="BT15" s="16" t="str">
        <f>IFERROR(GETPIVOTDATA("Sum of STAT_BED_Available",Pivot!$A$3,"STAT_WARD_CODE",$A15,"Day",BT$1),"")</f>
        <v/>
      </c>
      <c r="BU15" s="33" t="str">
        <f t="shared" si="109"/>
        <v/>
      </c>
      <c r="BV15" s="14" t="str">
        <f>IFERROR(GETPIVOTDATA("Sum of STAT_BED_Occupied",Pivot!$A$3,"STAT_WARD_CODE",$A15,"Day",BV$1),"")</f>
        <v/>
      </c>
      <c r="BW15" s="16" t="str">
        <f>IFERROR(GETPIVOTDATA("Sum of STAT_BED_Available",Pivot!$A$3,"STAT_WARD_CODE",$A15,"Day",BW$1),"")</f>
        <v/>
      </c>
      <c r="BX15" s="33" t="str">
        <f t="shared" si="110"/>
        <v/>
      </c>
      <c r="BY15" s="14" t="str">
        <f>IFERROR(GETPIVOTDATA("Sum of STAT_BED_Occupied",Pivot!$A$3,"STAT_WARD_CODE",$A15,"Day",BY$1),"")</f>
        <v/>
      </c>
      <c r="BZ15" s="16" t="str">
        <f>IFERROR(GETPIVOTDATA("Sum of STAT_BED_Available",Pivot!$A$3,"STAT_WARD_CODE",$A15,"Day",BZ$1),"")</f>
        <v/>
      </c>
      <c r="CA15" s="33" t="str">
        <f t="shared" si="111"/>
        <v/>
      </c>
      <c r="CB15" s="14" t="str">
        <f>IFERROR(GETPIVOTDATA("Sum of STAT_BED_Occupied",Pivot!$A$3,"STAT_WARD_CODE",$A15,"Day",CB$1),"")</f>
        <v/>
      </c>
      <c r="CC15" s="16" t="str">
        <f>IFERROR(GETPIVOTDATA("Sum of STAT_BED_Available",Pivot!$A$3,"STAT_WARD_CODE",$A15,"Day",CC$1),"")</f>
        <v/>
      </c>
      <c r="CD15" s="33" t="str">
        <f t="shared" si="112"/>
        <v/>
      </c>
      <c r="CE15" s="14" t="str">
        <f>IFERROR(GETPIVOTDATA("Sum of STAT_BED_Occupied",Pivot!$A$3,"STAT_WARD_CODE",$A15,"Day",CE$1),"")</f>
        <v/>
      </c>
      <c r="CF15" s="16" t="str">
        <f>IFERROR(GETPIVOTDATA("Sum of STAT_BED_Available",Pivot!$A$3,"STAT_WARD_CODE",$A15,"Day",CF$1),"")</f>
        <v/>
      </c>
      <c r="CG15" s="33" t="str">
        <f t="shared" si="113"/>
        <v/>
      </c>
      <c r="CH15" s="14" t="str">
        <f>IFERROR(GETPIVOTDATA("Sum of STAT_BED_Occupied",Pivot!$A$3,"STAT_WARD_CODE",$A15,"Day",CH$1),"")</f>
        <v/>
      </c>
      <c r="CI15" s="16" t="str">
        <f>IFERROR(GETPIVOTDATA("Sum of STAT_BED_Available",Pivot!$A$3,"STAT_WARD_CODE",$A15,"Day",CI$1),"")</f>
        <v/>
      </c>
      <c r="CJ15" s="33" t="str">
        <f t="shared" si="114"/>
        <v/>
      </c>
      <c r="CK15" s="14" t="str">
        <f>IFERROR(GETPIVOTDATA("Sum of STAT_BED_Occupied",Pivot!$A$3,"STAT_WARD_CODE",$A15,"Day",CK$1),"")</f>
        <v/>
      </c>
      <c r="CL15" s="16" t="str">
        <f>IFERROR(GETPIVOTDATA("Sum of STAT_BED_Available",Pivot!$A$3,"STAT_WARD_CODE",$A15,"Day",CL$1),"")</f>
        <v/>
      </c>
      <c r="CM15" s="33" t="str">
        <f t="shared" si="115"/>
        <v/>
      </c>
      <c r="CN15" s="14" t="str">
        <f>IFERROR(GETPIVOTDATA("Sum of STAT_BED_Occupied",Pivot!$A$3,"STAT_WARD_CODE",$A15,"Day",CN$1),"")</f>
        <v/>
      </c>
      <c r="CO15" s="16" t="str">
        <f>IFERROR(GETPIVOTDATA("Sum of STAT_BED_Available",Pivot!$A$3,"STAT_WARD_CODE",$A15,"Day",CO$1),"")</f>
        <v/>
      </c>
      <c r="CP15" s="33" t="str">
        <f t="shared" si="116"/>
        <v/>
      </c>
      <c r="CQ15" s="14" t="str">
        <f>IFERROR(GETPIVOTDATA("Sum of STAT_BED_Occupied",Pivot!$A$3,"STAT_WARD_CODE",$A15,"Day",CQ$1),"")</f>
        <v/>
      </c>
      <c r="CR15" s="16" t="str">
        <f>IFERROR(GETPIVOTDATA("Sum of STAT_BED_Available",Pivot!$A$3,"STAT_WARD_CODE",$A15,"Day",CR$1),"")</f>
        <v/>
      </c>
      <c r="CS15" s="33" t="str">
        <f t="shared" si="117"/>
        <v/>
      </c>
      <c r="CT15" s="14" t="str">
        <f>IFERROR(GETPIVOTDATA("Sum of STAT_BED_Occupied",Pivot!$A$3,"STAT_WARD_CODE",$A15,"Day",CT$1),"")</f>
        <v/>
      </c>
      <c r="CU15" s="16" t="str">
        <f>IFERROR(GETPIVOTDATA("Sum of STAT_BED_Available",Pivot!$A$3,"STAT_WARD_CODE",$A15,"Day",CU$1),"")</f>
        <v/>
      </c>
      <c r="CV15" s="33" t="str">
        <f t="shared" si="118"/>
        <v/>
      </c>
      <c r="CW15" s="14" t="str">
        <f>IFERROR(GETPIVOTDATA("Sum of STAT_BED_Occupied",Pivot!$A$3,"STAT_WARD_CODE",$A15,"Day",CW$1),"")</f>
        <v/>
      </c>
      <c r="CX15" s="16" t="str">
        <f>IFERROR(GETPIVOTDATA("Sum of STAT_BED_Available",Pivot!$A$3,"STAT_WARD_CODE",$A15,"Day",CX$1),"")</f>
        <v/>
      </c>
      <c r="CY15" s="33" t="str">
        <f t="shared" si="119"/>
        <v/>
      </c>
      <c r="CZ15" s="14" t="str">
        <f>IFERROR(GETPIVOTDATA("Sum of STAT_BED_Occupied",Pivot!$A$3,"STAT_WARD_CODE",$A15,"Day",CZ$1),"")</f>
        <v/>
      </c>
      <c r="DA15" s="16" t="str">
        <f>IFERROR(GETPIVOTDATA("Sum of STAT_BED_Available",Pivot!$A$3,"STAT_WARD_CODE",$A15,"Day",DA$1),"")</f>
        <v/>
      </c>
      <c r="DB15" s="33" t="str">
        <f t="shared" si="120"/>
        <v/>
      </c>
      <c r="DC15" s="14" t="str">
        <f>IFERROR(GETPIVOTDATA("Sum of STAT_BED_Occupied",Pivot!$A$3,"STAT_WARD_CODE",$A15,"Day",DC$1),"")</f>
        <v/>
      </c>
      <c r="DD15" s="16" t="str">
        <f>IFERROR(GETPIVOTDATA("Sum of STAT_BED_Available",Pivot!$A$3,"STAT_WARD_CODE",$A15,"Day",DD$1),"")</f>
        <v/>
      </c>
      <c r="DE15" s="33" t="str">
        <f t="shared" si="121"/>
        <v/>
      </c>
      <c r="DF15" s="14" t="str">
        <f>IFERROR(GETPIVOTDATA("Sum of STAT_BED_Occupied",Pivot!$A$3,"STAT_WARD_CODE",$A15,"Day",DF$1),"")</f>
        <v/>
      </c>
      <c r="DG15" s="16" t="str">
        <f>IFERROR(GETPIVOTDATA("Sum of STAT_BED_Available",Pivot!$A$3,"STAT_WARD_CODE",$A15,"Day",DG$1),"")</f>
        <v/>
      </c>
      <c r="DH15" s="33" t="str">
        <f t="shared" si="122"/>
        <v/>
      </c>
      <c r="DI15" s="14" t="str">
        <f>IFERROR(GETPIVOTDATA("Sum of STAT_BED_Occupied",Pivot!$A$3,"STAT_WARD_CODE",$A15,"Day",DI$1),"")</f>
        <v/>
      </c>
      <c r="DJ15" s="16" t="str">
        <f>IFERROR(GETPIVOTDATA("Sum of STAT_BED_Available",Pivot!$A$3,"STAT_WARD_CODE",$A15,"Day",DJ$1),"")</f>
        <v/>
      </c>
      <c r="DK15" s="33" t="str">
        <f t="shared" si="123"/>
        <v/>
      </c>
      <c r="DL15" s="14" t="str">
        <f>IFERROR(GETPIVOTDATA("Sum of STAT_BED_Occupied",Pivot!$A$3,"STAT_WARD_CODE",$A15,"Day",DL$1),"")</f>
        <v/>
      </c>
    </row>
    <row r="16" spans="1:116" x14ac:dyDescent="0.25">
      <c r="A16" s="19" t="s">
        <v>33</v>
      </c>
      <c r="B16" s="32">
        <f>IFERROR(GETPIVOTDATA("Sum of STAT_BED_Occupied",Pivot!$A$3,"STAT_WARD_CODE",$A16,"Day",B$1),"")</f>
        <v>20</v>
      </c>
      <c r="C16" s="16">
        <f>IFERROR(GETPIVOTDATA("Sum of STAT_BED_Available",Pivot!$A$3,"STAT_WARD_CODE",$A16,"Day",C$1),"")</f>
        <v>29</v>
      </c>
      <c r="D16" s="38">
        <f t="shared" si="124"/>
        <v>0.68965517241379315</v>
      </c>
      <c r="E16" s="32">
        <f>IFERROR(GETPIVOTDATA("Sum of STAT_BED_Occupied",Pivot!$A$3,"STAT_WARD_CODE",$A16,"Day",E$1),"")</f>
        <v>17</v>
      </c>
      <c r="F16" s="16">
        <f>IFERROR(GETPIVOTDATA("Sum of STAT_BED_Available",Pivot!$A$3,"STAT_WARD_CODE",$A16,"Day",F$1),"")</f>
        <v>29</v>
      </c>
      <c r="G16" s="33">
        <f t="shared" si="87"/>
        <v>0.58620689655172409</v>
      </c>
      <c r="H16" s="14">
        <f>IFERROR(GETPIVOTDATA("Sum of STAT_BED_Occupied",Pivot!$A$3,"STAT_WARD_CODE",$A16,"Day",H$1),"")</f>
        <v>20</v>
      </c>
      <c r="I16" s="16">
        <f>IFERROR(GETPIVOTDATA("Sum of STAT_BED_Available",Pivot!$A$3,"STAT_WARD_CODE",$A16,"Day",I$1),"")</f>
        <v>29</v>
      </c>
      <c r="J16" s="38">
        <f t="shared" si="88"/>
        <v>0.68965517241379315</v>
      </c>
      <c r="K16" s="32">
        <f>IFERROR(GETPIVOTDATA("Sum of STAT_BED_Occupied",Pivot!$A$3,"STAT_WARD_CODE",$A16,"Day",K$1),"")</f>
        <v>20</v>
      </c>
      <c r="L16" s="16">
        <f>IFERROR(GETPIVOTDATA("Sum of STAT_BED_Available",Pivot!$A$3,"STAT_WARD_CODE",$A16,"Day",L$1),"")</f>
        <v>29</v>
      </c>
      <c r="M16" s="33">
        <f t="shared" si="89"/>
        <v>0.68965517241379315</v>
      </c>
      <c r="N16" s="14">
        <f>IFERROR(GETPIVOTDATA("Sum of STAT_BED_Occupied",Pivot!$A$3,"STAT_WARD_CODE",$A16,"Day",N$1),"")</f>
        <v>24</v>
      </c>
      <c r="O16" s="16">
        <f>IFERROR(GETPIVOTDATA("Sum of STAT_BED_Available",Pivot!$A$3,"STAT_WARD_CODE",$A16,"Day",O$1),"")</f>
        <v>29</v>
      </c>
      <c r="P16" s="38">
        <f t="shared" si="90"/>
        <v>0.82758620689655171</v>
      </c>
      <c r="Q16" s="32">
        <f>IFERROR(GETPIVOTDATA("Sum of STAT_BED_Occupied",Pivot!$A$3,"STAT_WARD_CODE",$A16,"Day",Q$1),"")</f>
        <v>22</v>
      </c>
      <c r="R16" s="16">
        <f>IFERROR(GETPIVOTDATA("Sum of STAT_BED_Available",Pivot!$A$3,"STAT_WARD_CODE",$A16,"Day",R$1),"")</f>
        <v>25</v>
      </c>
      <c r="S16" s="33">
        <f t="shared" si="91"/>
        <v>0.88</v>
      </c>
      <c r="T16" s="14">
        <f>IFERROR(GETPIVOTDATA("Sum of STAT_BED_Occupied",Pivot!$A$3,"STAT_WARD_CODE",$A16,"Day",T$1),"")</f>
        <v>20</v>
      </c>
      <c r="U16" s="16">
        <f>IFERROR(GETPIVOTDATA("Sum of STAT_BED_Available",Pivot!$A$3,"STAT_WARD_CODE",$A16,"Day",U$1),"")</f>
        <v>25</v>
      </c>
      <c r="V16" s="38">
        <f t="shared" si="92"/>
        <v>0.8</v>
      </c>
      <c r="W16" s="32">
        <f>IFERROR(GETPIVOTDATA("Sum of STAT_BED_Occupied",Pivot!$A$3,"STAT_WARD_CODE",$A16,"Day",W$1),"")</f>
        <v>23</v>
      </c>
      <c r="X16" s="16">
        <f>IFERROR(GETPIVOTDATA("Sum of STAT_BED_Available",Pivot!$A$3,"STAT_WARD_CODE",$A16,"Day",X$1),"")</f>
        <v>29</v>
      </c>
      <c r="Y16" s="33">
        <f t="shared" si="93"/>
        <v>0.7931034482758621</v>
      </c>
      <c r="Z16" s="14">
        <f>IFERROR(GETPIVOTDATA("Sum of STAT_BED_Occupied",Pivot!$A$3,"STAT_WARD_CODE",$A16,"Day",Z$1),"")</f>
        <v>24</v>
      </c>
      <c r="AA16" s="16">
        <f>IFERROR(GETPIVOTDATA("Sum of STAT_BED_Available",Pivot!$A$3,"STAT_WARD_CODE",$A16,"Day",AA$1),"")</f>
        <v>29</v>
      </c>
      <c r="AB16" s="38">
        <f t="shared" si="94"/>
        <v>0.82758620689655171</v>
      </c>
      <c r="AC16" s="32">
        <f>IFERROR(GETPIVOTDATA("Sum of STAT_BED_Occupied",Pivot!$A$3,"STAT_WARD_CODE",$A16,"Day",AC$1),"")</f>
        <v>24</v>
      </c>
      <c r="AD16" s="16">
        <f>IFERROR(GETPIVOTDATA("Sum of STAT_BED_Available",Pivot!$A$3,"STAT_WARD_CODE",$A16,"Day",AD$1),"")</f>
        <v>29</v>
      </c>
      <c r="AE16" s="33">
        <f t="shared" si="95"/>
        <v>0.82758620689655171</v>
      </c>
      <c r="AF16" s="14">
        <f>IFERROR(GETPIVOTDATA("Sum of STAT_BED_Occupied",Pivot!$A$3,"STAT_WARD_CODE",$A16,"Day",AF$1),"")</f>
        <v>13</v>
      </c>
      <c r="AG16" s="16">
        <f>IFERROR(GETPIVOTDATA("Sum of STAT_BED_Available",Pivot!$A$3,"STAT_WARD_CODE",$A16,"Day",AG$1),"")</f>
        <v>29</v>
      </c>
      <c r="AH16" s="33">
        <f t="shared" si="96"/>
        <v>0.44827586206896552</v>
      </c>
      <c r="AI16" s="14">
        <f>IFERROR(GETPIVOTDATA("Sum of STAT_BED_Occupied",Pivot!$A$3,"STAT_WARD_CODE",$A16,"Day",AI$1),"")</f>
        <v>8</v>
      </c>
      <c r="AJ16" s="16">
        <f>IFERROR(GETPIVOTDATA("Sum of STAT_BED_Available",Pivot!$A$3,"STAT_WARD_CODE",$A16,"Day",AJ$1),"")</f>
        <v>29</v>
      </c>
      <c r="AK16" s="33">
        <f t="shared" si="97"/>
        <v>0.27586206896551724</v>
      </c>
      <c r="AL16" s="14">
        <f>IFERROR(GETPIVOTDATA("Sum of STAT_BED_Occupied",Pivot!$A$3,"STAT_WARD_CODE",$A16,"Day",AL$1),"")</f>
        <v>5</v>
      </c>
      <c r="AM16" s="16">
        <f>IFERROR(GETPIVOTDATA("Sum of STAT_BED_Available",Pivot!$A$3,"STAT_WARD_CODE",$A16,"Day",AM$1),"")</f>
        <v>25</v>
      </c>
      <c r="AN16" s="33">
        <f t="shared" si="98"/>
        <v>0.2</v>
      </c>
      <c r="AO16" s="14">
        <f>IFERROR(GETPIVOTDATA("Sum of STAT_BED_Occupied",Pivot!$A$3,"STAT_WARD_CODE",$A16,"Day",AO$1),"")</f>
        <v>5</v>
      </c>
      <c r="AP16" s="16">
        <f>IFERROR(GETPIVOTDATA("Sum of STAT_BED_Available",Pivot!$A$3,"STAT_WARD_CODE",$A16,"Day",AP$1),"")</f>
        <v>25</v>
      </c>
      <c r="AQ16" s="33">
        <f t="shared" si="99"/>
        <v>0.2</v>
      </c>
      <c r="AR16" s="14">
        <f>IFERROR(GETPIVOTDATA("Sum of STAT_BED_Occupied",Pivot!$A$3,"STAT_WARD_CODE",$A16,"Day",AR$1),"")</f>
        <v>5</v>
      </c>
      <c r="AS16" s="16">
        <f>IFERROR(GETPIVOTDATA("Sum of STAT_BED_Available",Pivot!$A$3,"STAT_WARD_CODE",$A16,"Day",AS$1),"")</f>
        <v>29</v>
      </c>
      <c r="AT16" s="33">
        <f t="shared" si="100"/>
        <v>0.17241379310344829</v>
      </c>
      <c r="AU16" s="14" t="str">
        <f>IFERROR(GETPIVOTDATA("Sum of STAT_BED_Occupied",Pivot!$A$3,"STAT_WARD_CODE",$A16,"Day",AU$1),"")</f>
        <v/>
      </c>
      <c r="AV16" s="16" t="str">
        <f>IFERROR(GETPIVOTDATA("Sum of STAT_BED_Available",Pivot!$A$3,"STAT_WARD_CODE",$A16,"Day",AV$1),"")</f>
        <v/>
      </c>
      <c r="AW16" s="33" t="str">
        <f t="shared" si="101"/>
        <v/>
      </c>
      <c r="AX16" s="14" t="str">
        <f>IFERROR(GETPIVOTDATA("Sum of STAT_BED_Occupied",Pivot!$A$3,"STAT_WARD_CODE",$A16,"Day",AX$1),"")</f>
        <v/>
      </c>
      <c r="AY16" s="16" t="str">
        <f>IFERROR(GETPIVOTDATA("Sum of STAT_BED_Available",Pivot!$A$3,"STAT_WARD_CODE",$A16,"Day",AY$1),"")</f>
        <v/>
      </c>
      <c r="AZ16" s="33" t="str">
        <f t="shared" si="102"/>
        <v/>
      </c>
      <c r="BA16" s="14" t="str">
        <f>IFERROR(GETPIVOTDATA("Sum of STAT_BED_Occupied",Pivot!$A$3,"STAT_WARD_CODE",$A16,"Day",BA$1),"")</f>
        <v/>
      </c>
      <c r="BB16" s="16" t="str">
        <f>IFERROR(GETPIVOTDATA("Sum of STAT_BED_Available",Pivot!$A$3,"STAT_WARD_CODE",$A16,"Day",BB$1),"")</f>
        <v/>
      </c>
      <c r="BC16" s="33" t="str">
        <f t="shared" si="103"/>
        <v/>
      </c>
      <c r="BD16" s="14" t="str">
        <f>IFERROR(GETPIVOTDATA("Sum of STAT_BED_Occupied",Pivot!$A$3,"STAT_WARD_CODE",$A16,"Day",BD$1),"")</f>
        <v/>
      </c>
      <c r="BE16" s="16" t="str">
        <f>IFERROR(GETPIVOTDATA("Sum of STAT_BED_Available",Pivot!$A$3,"STAT_WARD_CODE",$A16,"Day",BE$1),"")</f>
        <v/>
      </c>
      <c r="BF16" s="33" t="str">
        <f t="shared" si="104"/>
        <v/>
      </c>
      <c r="BG16" s="14" t="str">
        <f>IFERROR(GETPIVOTDATA("Sum of STAT_BED_Occupied",Pivot!$A$3,"STAT_WARD_CODE",$A16,"Day",BG$1),"")</f>
        <v/>
      </c>
      <c r="BH16" s="16" t="str">
        <f>IFERROR(GETPIVOTDATA("Sum of STAT_BED_Available",Pivot!$A$3,"STAT_WARD_CODE",$A16,"Day",BH$1),"")</f>
        <v/>
      </c>
      <c r="BI16" s="33" t="str">
        <f t="shared" si="105"/>
        <v/>
      </c>
      <c r="BJ16" s="14" t="str">
        <f>IFERROR(GETPIVOTDATA("Sum of STAT_BED_Occupied",Pivot!$A$3,"STAT_WARD_CODE",$A16,"Day",BJ$1),"")</f>
        <v/>
      </c>
      <c r="BK16" s="16" t="str">
        <f>IFERROR(GETPIVOTDATA("Sum of STAT_BED_Available",Pivot!$A$3,"STAT_WARD_CODE",$A16,"Day",BK$1),"")</f>
        <v/>
      </c>
      <c r="BL16" s="33" t="str">
        <f t="shared" si="106"/>
        <v/>
      </c>
      <c r="BM16" s="14" t="str">
        <f>IFERROR(GETPIVOTDATA("Sum of STAT_BED_Occupied",Pivot!$A$3,"STAT_WARD_CODE",$A16,"Day",BM$1),"")</f>
        <v/>
      </c>
      <c r="BN16" s="16" t="str">
        <f>IFERROR(GETPIVOTDATA("Sum of STAT_BED_Available",Pivot!$A$3,"STAT_WARD_CODE",$A16,"Day",BN$1),"")</f>
        <v/>
      </c>
      <c r="BO16" s="33" t="str">
        <f t="shared" si="107"/>
        <v/>
      </c>
      <c r="BP16" s="14" t="str">
        <f>IFERROR(GETPIVOTDATA("Sum of STAT_BED_Occupied",Pivot!$A$3,"STAT_WARD_CODE",$A16,"Day",BP$1),"")</f>
        <v/>
      </c>
      <c r="BQ16" s="16" t="str">
        <f>IFERROR(GETPIVOTDATA("Sum of STAT_BED_Available",Pivot!$A$3,"STAT_WARD_CODE",$A16,"Day",BQ$1),"")</f>
        <v/>
      </c>
      <c r="BR16" s="33" t="str">
        <f t="shared" si="108"/>
        <v/>
      </c>
      <c r="BS16" s="14" t="str">
        <f>IFERROR(GETPIVOTDATA("Sum of STAT_BED_Occupied",Pivot!$A$3,"STAT_WARD_CODE",$A16,"Day",BS$1),"")</f>
        <v/>
      </c>
      <c r="BT16" s="16" t="str">
        <f>IFERROR(GETPIVOTDATA("Sum of STAT_BED_Available",Pivot!$A$3,"STAT_WARD_CODE",$A16,"Day",BT$1),"")</f>
        <v/>
      </c>
      <c r="BU16" s="33" t="str">
        <f t="shared" si="109"/>
        <v/>
      </c>
      <c r="BV16" s="14" t="str">
        <f>IFERROR(GETPIVOTDATA("Sum of STAT_BED_Occupied",Pivot!$A$3,"STAT_WARD_CODE",$A16,"Day",BV$1),"")</f>
        <v/>
      </c>
      <c r="BW16" s="16" t="str">
        <f>IFERROR(GETPIVOTDATA("Sum of STAT_BED_Available",Pivot!$A$3,"STAT_WARD_CODE",$A16,"Day",BW$1),"")</f>
        <v/>
      </c>
      <c r="BX16" s="33" t="str">
        <f t="shared" si="110"/>
        <v/>
      </c>
      <c r="BY16" s="14" t="str">
        <f>IFERROR(GETPIVOTDATA("Sum of STAT_BED_Occupied",Pivot!$A$3,"STAT_WARD_CODE",$A16,"Day",BY$1),"")</f>
        <v/>
      </c>
      <c r="BZ16" s="16" t="str">
        <f>IFERROR(GETPIVOTDATA("Sum of STAT_BED_Available",Pivot!$A$3,"STAT_WARD_CODE",$A16,"Day",BZ$1),"")</f>
        <v/>
      </c>
      <c r="CA16" s="33" t="str">
        <f t="shared" si="111"/>
        <v/>
      </c>
      <c r="CB16" s="14" t="str">
        <f>IFERROR(GETPIVOTDATA("Sum of STAT_BED_Occupied",Pivot!$A$3,"STAT_WARD_CODE",$A16,"Day",CB$1),"")</f>
        <v/>
      </c>
      <c r="CC16" s="16" t="str">
        <f>IFERROR(GETPIVOTDATA("Sum of STAT_BED_Available",Pivot!$A$3,"STAT_WARD_CODE",$A16,"Day",CC$1),"")</f>
        <v/>
      </c>
      <c r="CD16" s="33" t="str">
        <f t="shared" si="112"/>
        <v/>
      </c>
      <c r="CE16" s="14" t="str">
        <f>IFERROR(GETPIVOTDATA("Sum of STAT_BED_Occupied",Pivot!$A$3,"STAT_WARD_CODE",$A16,"Day",CE$1),"")</f>
        <v/>
      </c>
      <c r="CF16" s="16" t="str">
        <f>IFERROR(GETPIVOTDATA("Sum of STAT_BED_Available",Pivot!$A$3,"STAT_WARD_CODE",$A16,"Day",CF$1),"")</f>
        <v/>
      </c>
      <c r="CG16" s="33" t="str">
        <f t="shared" si="113"/>
        <v/>
      </c>
      <c r="CH16" s="14" t="str">
        <f>IFERROR(GETPIVOTDATA("Sum of STAT_BED_Occupied",Pivot!$A$3,"STAT_WARD_CODE",$A16,"Day",CH$1),"")</f>
        <v/>
      </c>
      <c r="CI16" s="16" t="str">
        <f>IFERROR(GETPIVOTDATA("Sum of STAT_BED_Available",Pivot!$A$3,"STAT_WARD_CODE",$A16,"Day",CI$1),"")</f>
        <v/>
      </c>
      <c r="CJ16" s="33" t="str">
        <f t="shared" si="114"/>
        <v/>
      </c>
      <c r="CK16" s="14" t="str">
        <f>IFERROR(GETPIVOTDATA("Sum of STAT_BED_Occupied",Pivot!$A$3,"STAT_WARD_CODE",$A16,"Day",CK$1),"")</f>
        <v/>
      </c>
      <c r="CL16" s="16" t="str">
        <f>IFERROR(GETPIVOTDATA("Sum of STAT_BED_Available",Pivot!$A$3,"STAT_WARD_CODE",$A16,"Day",CL$1),"")</f>
        <v/>
      </c>
      <c r="CM16" s="33" t="str">
        <f t="shared" si="115"/>
        <v/>
      </c>
      <c r="CN16" s="14" t="str">
        <f>IFERROR(GETPIVOTDATA("Sum of STAT_BED_Occupied",Pivot!$A$3,"STAT_WARD_CODE",$A16,"Day",CN$1),"")</f>
        <v/>
      </c>
      <c r="CO16" s="16" t="str">
        <f>IFERROR(GETPIVOTDATA("Sum of STAT_BED_Available",Pivot!$A$3,"STAT_WARD_CODE",$A16,"Day",CO$1),"")</f>
        <v/>
      </c>
      <c r="CP16" s="33" t="str">
        <f t="shared" si="116"/>
        <v/>
      </c>
      <c r="CQ16" s="14" t="str">
        <f>IFERROR(GETPIVOTDATA("Sum of STAT_BED_Occupied",Pivot!$A$3,"STAT_WARD_CODE",$A16,"Day",CQ$1),"")</f>
        <v/>
      </c>
      <c r="CR16" s="16" t="str">
        <f>IFERROR(GETPIVOTDATA("Sum of STAT_BED_Available",Pivot!$A$3,"STAT_WARD_CODE",$A16,"Day",CR$1),"")</f>
        <v/>
      </c>
      <c r="CS16" s="33" t="str">
        <f t="shared" si="117"/>
        <v/>
      </c>
      <c r="CT16" s="14" t="str">
        <f>IFERROR(GETPIVOTDATA("Sum of STAT_BED_Occupied",Pivot!$A$3,"STAT_WARD_CODE",$A16,"Day",CT$1),"")</f>
        <v/>
      </c>
      <c r="CU16" s="16" t="str">
        <f>IFERROR(GETPIVOTDATA("Sum of STAT_BED_Available",Pivot!$A$3,"STAT_WARD_CODE",$A16,"Day",CU$1),"")</f>
        <v/>
      </c>
      <c r="CV16" s="33" t="str">
        <f t="shared" si="118"/>
        <v/>
      </c>
      <c r="CW16" s="14" t="str">
        <f>IFERROR(GETPIVOTDATA("Sum of STAT_BED_Occupied",Pivot!$A$3,"STAT_WARD_CODE",$A16,"Day",CW$1),"")</f>
        <v/>
      </c>
      <c r="CX16" s="16" t="str">
        <f>IFERROR(GETPIVOTDATA("Sum of STAT_BED_Available",Pivot!$A$3,"STAT_WARD_CODE",$A16,"Day",CX$1),"")</f>
        <v/>
      </c>
      <c r="CY16" s="33" t="str">
        <f t="shared" si="119"/>
        <v/>
      </c>
      <c r="CZ16" s="14" t="str">
        <f>IFERROR(GETPIVOTDATA("Sum of STAT_BED_Occupied",Pivot!$A$3,"STAT_WARD_CODE",$A16,"Day",CZ$1),"")</f>
        <v/>
      </c>
      <c r="DA16" s="16" t="str">
        <f>IFERROR(GETPIVOTDATA("Sum of STAT_BED_Available",Pivot!$A$3,"STAT_WARD_CODE",$A16,"Day",DA$1),"")</f>
        <v/>
      </c>
      <c r="DB16" s="33" t="str">
        <f t="shared" si="120"/>
        <v/>
      </c>
      <c r="DC16" s="14" t="str">
        <f>IFERROR(GETPIVOTDATA("Sum of STAT_BED_Occupied",Pivot!$A$3,"STAT_WARD_CODE",$A16,"Day",DC$1),"")</f>
        <v/>
      </c>
      <c r="DD16" s="16" t="str">
        <f>IFERROR(GETPIVOTDATA("Sum of STAT_BED_Available",Pivot!$A$3,"STAT_WARD_CODE",$A16,"Day",DD$1),"")</f>
        <v/>
      </c>
      <c r="DE16" s="33" t="str">
        <f t="shared" si="121"/>
        <v/>
      </c>
      <c r="DF16" s="14" t="str">
        <f>IFERROR(GETPIVOTDATA("Sum of STAT_BED_Occupied",Pivot!$A$3,"STAT_WARD_CODE",$A16,"Day",DF$1),"")</f>
        <v/>
      </c>
      <c r="DG16" s="16" t="str">
        <f>IFERROR(GETPIVOTDATA("Sum of STAT_BED_Available",Pivot!$A$3,"STAT_WARD_CODE",$A16,"Day",DG$1),"")</f>
        <v/>
      </c>
      <c r="DH16" s="33" t="str">
        <f t="shared" si="122"/>
        <v/>
      </c>
      <c r="DI16" s="14" t="str">
        <f>IFERROR(GETPIVOTDATA("Sum of STAT_BED_Occupied",Pivot!$A$3,"STAT_WARD_CODE",$A16,"Day",DI$1),"")</f>
        <v/>
      </c>
      <c r="DJ16" s="16" t="str">
        <f>IFERROR(GETPIVOTDATA("Sum of STAT_BED_Available",Pivot!$A$3,"STAT_WARD_CODE",$A16,"Day",DJ$1),"")</f>
        <v/>
      </c>
      <c r="DK16" s="33" t="str">
        <f t="shared" si="123"/>
        <v/>
      </c>
      <c r="DL16" s="14" t="str">
        <f>IFERROR(GETPIVOTDATA("Sum of STAT_BED_Occupied",Pivot!$A$3,"STAT_WARD_CODE",$A16,"Day",DL$1),"")</f>
        <v/>
      </c>
    </row>
    <row r="17" spans="1:116" x14ac:dyDescent="0.25">
      <c r="A17" s="19" t="s">
        <v>34</v>
      </c>
      <c r="B17" s="32">
        <f>IFERROR(GETPIVOTDATA("Sum of STAT_BED_Occupied",Pivot!$A$3,"STAT_WARD_CODE",$A17,"Day",B$1),"")</f>
        <v>31</v>
      </c>
      <c r="C17" s="16">
        <f>IFERROR(GETPIVOTDATA("Sum of STAT_BED_Available",Pivot!$A$3,"STAT_WARD_CODE",$A17,"Day",C$1),"")</f>
        <v>33</v>
      </c>
      <c r="D17" s="38">
        <f t="shared" si="124"/>
        <v>0.93939393939393945</v>
      </c>
      <c r="E17" s="32">
        <f>IFERROR(GETPIVOTDATA("Sum of STAT_BED_Occupied",Pivot!$A$3,"STAT_WARD_CODE",$A17,"Day",E$1),"")</f>
        <v>30</v>
      </c>
      <c r="F17" s="16">
        <f>IFERROR(GETPIVOTDATA("Sum of STAT_BED_Available",Pivot!$A$3,"STAT_WARD_CODE",$A17,"Day",F$1),"")</f>
        <v>33</v>
      </c>
      <c r="G17" s="33">
        <f t="shared" si="87"/>
        <v>0.90909090909090906</v>
      </c>
      <c r="H17" s="14">
        <f>IFERROR(GETPIVOTDATA("Sum of STAT_BED_Occupied",Pivot!$A$3,"STAT_WARD_CODE",$A17,"Day",H$1),"")</f>
        <v>25</v>
      </c>
      <c r="I17" s="16">
        <f>IFERROR(GETPIVOTDATA("Sum of STAT_BED_Available",Pivot!$A$3,"STAT_WARD_CODE",$A17,"Day",I$1),"")</f>
        <v>33</v>
      </c>
      <c r="J17" s="38">
        <f t="shared" si="88"/>
        <v>0.75757575757575757</v>
      </c>
      <c r="K17" s="32">
        <f>IFERROR(GETPIVOTDATA("Sum of STAT_BED_Occupied",Pivot!$A$3,"STAT_WARD_CODE",$A17,"Day",K$1),"")</f>
        <v>21</v>
      </c>
      <c r="L17" s="16">
        <f>IFERROR(GETPIVOTDATA("Sum of STAT_BED_Available",Pivot!$A$3,"STAT_WARD_CODE",$A17,"Day",L$1),"")</f>
        <v>33</v>
      </c>
      <c r="M17" s="33">
        <f t="shared" si="89"/>
        <v>0.63636363636363635</v>
      </c>
      <c r="N17" s="14">
        <f>IFERROR(GETPIVOTDATA("Sum of STAT_BED_Occupied",Pivot!$A$3,"STAT_WARD_CODE",$A17,"Day",N$1),"")</f>
        <v>21</v>
      </c>
      <c r="O17" s="16">
        <f>IFERROR(GETPIVOTDATA("Sum of STAT_BED_Available",Pivot!$A$3,"STAT_WARD_CODE",$A17,"Day",O$1),"")</f>
        <v>33</v>
      </c>
      <c r="P17" s="38">
        <f t="shared" si="90"/>
        <v>0.63636363636363635</v>
      </c>
      <c r="Q17" s="32">
        <f>IFERROR(GETPIVOTDATA("Sum of STAT_BED_Occupied",Pivot!$A$3,"STAT_WARD_CODE",$A17,"Day",Q$1),"")</f>
        <v>22</v>
      </c>
      <c r="R17" s="16">
        <f>IFERROR(GETPIVOTDATA("Sum of STAT_BED_Available",Pivot!$A$3,"STAT_WARD_CODE",$A17,"Day",R$1),"")</f>
        <v>33</v>
      </c>
      <c r="S17" s="33">
        <f t="shared" si="91"/>
        <v>0.66666666666666663</v>
      </c>
      <c r="T17" s="14">
        <f>IFERROR(GETPIVOTDATA("Sum of STAT_BED_Occupied",Pivot!$A$3,"STAT_WARD_CODE",$A17,"Day",T$1),"")</f>
        <v>32</v>
      </c>
      <c r="U17" s="16">
        <f>IFERROR(GETPIVOTDATA("Sum of STAT_BED_Available",Pivot!$A$3,"STAT_WARD_CODE",$A17,"Day",U$1),"")</f>
        <v>33</v>
      </c>
      <c r="V17" s="38">
        <f t="shared" si="92"/>
        <v>0.96969696969696972</v>
      </c>
      <c r="W17" s="32">
        <f>IFERROR(GETPIVOTDATA("Sum of STAT_BED_Occupied",Pivot!$A$3,"STAT_WARD_CODE",$A17,"Day",W$1),"")</f>
        <v>29</v>
      </c>
      <c r="X17" s="16">
        <f>IFERROR(GETPIVOTDATA("Sum of STAT_BED_Available",Pivot!$A$3,"STAT_WARD_CODE",$A17,"Day",X$1),"")</f>
        <v>33</v>
      </c>
      <c r="Y17" s="33">
        <f t="shared" si="93"/>
        <v>0.87878787878787878</v>
      </c>
      <c r="Z17" s="14">
        <f>IFERROR(GETPIVOTDATA("Sum of STAT_BED_Occupied",Pivot!$A$3,"STAT_WARD_CODE",$A17,"Day",Z$1),"")</f>
        <v>27</v>
      </c>
      <c r="AA17" s="16">
        <f>IFERROR(GETPIVOTDATA("Sum of STAT_BED_Available",Pivot!$A$3,"STAT_WARD_CODE",$A17,"Day",AA$1),"")</f>
        <v>33</v>
      </c>
      <c r="AB17" s="38">
        <f t="shared" si="94"/>
        <v>0.81818181818181823</v>
      </c>
      <c r="AC17" s="32">
        <f>IFERROR(GETPIVOTDATA("Sum of STAT_BED_Occupied",Pivot!$A$3,"STAT_WARD_CODE",$A17,"Day",AC$1),"")</f>
        <v>30</v>
      </c>
      <c r="AD17" s="16">
        <f>IFERROR(GETPIVOTDATA("Sum of STAT_BED_Available",Pivot!$A$3,"STAT_WARD_CODE",$A17,"Day",AD$1),"")</f>
        <v>33</v>
      </c>
      <c r="AE17" s="33">
        <f t="shared" si="95"/>
        <v>0.90909090909090906</v>
      </c>
      <c r="AF17" s="14">
        <f>IFERROR(GETPIVOTDATA("Sum of STAT_BED_Occupied",Pivot!$A$3,"STAT_WARD_CODE",$A17,"Day",AF$1),"")</f>
        <v>24</v>
      </c>
      <c r="AG17" s="16">
        <f>IFERROR(GETPIVOTDATA("Sum of STAT_BED_Available",Pivot!$A$3,"STAT_WARD_CODE",$A17,"Day",AG$1),"")</f>
        <v>33</v>
      </c>
      <c r="AH17" s="33">
        <f t="shared" si="96"/>
        <v>0.72727272727272729</v>
      </c>
      <c r="AI17" s="14">
        <f>IFERROR(GETPIVOTDATA("Sum of STAT_BED_Occupied",Pivot!$A$3,"STAT_WARD_CODE",$A17,"Day",AI$1),"")</f>
        <v>25</v>
      </c>
      <c r="AJ17" s="16">
        <f>IFERROR(GETPIVOTDATA("Sum of STAT_BED_Available",Pivot!$A$3,"STAT_WARD_CODE",$A17,"Day",AJ$1),"")</f>
        <v>33</v>
      </c>
      <c r="AK17" s="33">
        <f t="shared" si="97"/>
        <v>0.75757575757575757</v>
      </c>
      <c r="AL17" s="14">
        <f>IFERROR(GETPIVOTDATA("Sum of STAT_BED_Occupied",Pivot!$A$3,"STAT_WARD_CODE",$A17,"Day",AL$1),"")</f>
        <v>23</v>
      </c>
      <c r="AM17" s="16">
        <f>IFERROR(GETPIVOTDATA("Sum of STAT_BED_Available",Pivot!$A$3,"STAT_WARD_CODE",$A17,"Day",AM$1),"")</f>
        <v>33</v>
      </c>
      <c r="AN17" s="33">
        <f t="shared" si="98"/>
        <v>0.69696969696969702</v>
      </c>
      <c r="AO17" s="14">
        <f>IFERROR(GETPIVOTDATA("Sum of STAT_BED_Occupied",Pivot!$A$3,"STAT_WARD_CODE",$A17,"Day",AO$1),"")</f>
        <v>28</v>
      </c>
      <c r="AP17" s="16">
        <f>IFERROR(GETPIVOTDATA("Sum of STAT_BED_Available",Pivot!$A$3,"STAT_WARD_CODE",$A17,"Day",AP$1),"")</f>
        <v>33</v>
      </c>
      <c r="AQ17" s="33">
        <f t="shared" si="99"/>
        <v>0.84848484848484851</v>
      </c>
      <c r="AR17" s="14">
        <f>IFERROR(GETPIVOTDATA("Sum of STAT_BED_Occupied",Pivot!$A$3,"STAT_WARD_CODE",$A17,"Day",AR$1),"")</f>
        <v>28</v>
      </c>
      <c r="AS17" s="16">
        <f>IFERROR(GETPIVOTDATA("Sum of STAT_BED_Available",Pivot!$A$3,"STAT_WARD_CODE",$A17,"Day",AS$1),"")</f>
        <v>33</v>
      </c>
      <c r="AT17" s="33">
        <f t="shared" si="100"/>
        <v>0.84848484848484851</v>
      </c>
      <c r="AU17" s="14" t="str">
        <f>IFERROR(GETPIVOTDATA("Sum of STAT_BED_Occupied",Pivot!$A$3,"STAT_WARD_CODE",$A17,"Day",AU$1),"")</f>
        <v/>
      </c>
      <c r="AV17" s="16" t="str">
        <f>IFERROR(GETPIVOTDATA("Sum of STAT_BED_Available",Pivot!$A$3,"STAT_WARD_CODE",$A17,"Day",AV$1),"")</f>
        <v/>
      </c>
      <c r="AW17" s="33" t="str">
        <f t="shared" si="101"/>
        <v/>
      </c>
      <c r="AX17" s="14" t="str">
        <f>IFERROR(GETPIVOTDATA("Sum of STAT_BED_Occupied",Pivot!$A$3,"STAT_WARD_CODE",$A17,"Day",AX$1),"")</f>
        <v/>
      </c>
      <c r="AY17" s="16" t="str">
        <f>IFERROR(GETPIVOTDATA("Sum of STAT_BED_Available",Pivot!$A$3,"STAT_WARD_CODE",$A17,"Day",AY$1),"")</f>
        <v/>
      </c>
      <c r="AZ17" s="33" t="str">
        <f t="shared" si="102"/>
        <v/>
      </c>
      <c r="BA17" s="14" t="str">
        <f>IFERROR(GETPIVOTDATA("Sum of STAT_BED_Occupied",Pivot!$A$3,"STAT_WARD_CODE",$A17,"Day",BA$1),"")</f>
        <v/>
      </c>
      <c r="BB17" s="16" t="str">
        <f>IFERROR(GETPIVOTDATA("Sum of STAT_BED_Available",Pivot!$A$3,"STAT_WARD_CODE",$A17,"Day",BB$1),"")</f>
        <v/>
      </c>
      <c r="BC17" s="33" t="str">
        <f t="shared" si="103"/>
        <v/>
      </c>
      <c r="BD17" s="14" t="str">
        <f>IFERROR(GETPIVOTDATA("Sum of STAT_BED_Occupied",Pivot!$A$3,"STAT_WARD_CODE",$A17,"Day",BD$1),"")</f>
        <v/>
      </c>
      <c r="BE17" s="16" t="str">
        <f>IFERROR(GETPIVOTDATA("Sum of STAT_BED_Available",Pivot!$A$3,"STAT_WARD_CODE",$A17,"Day",BE$1),"")</f>
        <v/>
      </c>
      <c r="BF17" s="33" t="str">
        <f t="shared" si="104"/>
        <v/>
      </c>
      <c r="BG17" s="14" t="str">
        <f>IFERROR(GETPIVOTDATA("Sum of STAT_BED_Occupied",Pivot!$A$3,"STAT_WARD_CODE",$A17,"Day",BG$1),"")</f>
        <v/>
      </c>
      <c r="BH17" s="16" t="str">
        <f>IFERROR(GETPIVOTDATA("Sum of STAT_BED_Available",Pivot!$A$3,"STAT_WARD_CODE",$A17,"Day",BH$1),"")</f>
        <v/>
      </c>
      <c r="BI17" s="33" t="str">
        <f t="shared" si="105"/>
        <v/>
      </c>
      <c r="BJ17" s="14" t="str">
        <f>IFERROR(GETPIVOTDATA("Sum of STAT_BED_Occupied",Pivot!$A$3,"STAT_WARD_CODE",$A17,"Day",BJ$1),"")</f>
        <v/>
      </c>
      <c r="BK17" s="16" t="str">
        <f>IFERROR(GETPIVOTDATA("Sum of STAT_BED_Available",Pivot!$A$3,"STAT_WARD_CODE",$A17,"Day",BK$1),"")</f>
        <v/>
      </c>
      <c r="BL17" s="33" t="str">
        <f t="shared" si="106"/>
        <v/>
      </c>
      <c r="BM17" s="14" t="str">
        <f>IFERROR(GETPIVOTDATA("Sum of STAT_BED_Occupied",Pivot!$A$3,"STAT_WARD_CODE",$A17,"Day",BM$1),"")</f>
        <v/>
      </c>
      <c r="BN17" s="16" t="str">
        <f>IFERROR(GETPIVOTDATA("Sum of STAT_BED_Available",Pivot!$A$3,"STAT_WARD_CODE",$A17,"Day",BN$1),"")</f>
        <v/>
      </c>
      <c r="BO17" s="33" t="str">
        <f t="shared" si="107"/>
        <v/>
      </c>
      <c r="BP17" s="14" t="str">
        <f>IFERROR(GETPIVOTDATA("Sum of STAT_BED_Occupied",Pivot!$A$3,"STAT_WARD_CODE",$A17,"Day",BP$1),"")</f>
        <v/>
      </c>
      <c r="BQ17" s="16" t="str">
        <f>IFERROR(GETPIVOTDATA("Sum of STAT_BED_Available",Pivot!$A$3,"STAT_WARD_CODE",$A17,"Day",BQ$1),"")</f>
        <v/>
      </c>
      <c r="BR17" s="33" t="str">
        <f t="shared" si="108"/>
        <v/>
      </c>
      <c r="BS17" s="14" t="str">
        <f>IFERROR(GETPIVOTDATA("Sum of STAT_BED_Occupied",Pivot!$A$3,"STAT_WARD_CODE",$A17,"Day",BS$1),"")</f>
        <v/>
      </c>
      <c r="BT17" s="16" t="str">
        <f>IFERROR(GETPIVOTDATA("Sum of STAT_BED_Available",Pivot!$A$3,"STAT_WARD_CODE",$A17,"Day",BT$1),"")</f>
        <v/>
      </c>
      <c r="BU17" s="33" t="str">
        <f t="shared" si="109"/>
        <v/>
      </c>
      <c r="BV17" s="14" t="str">
        <f>IFERROR(GETPIVOTDATA("Sum of STAT_BED_Occupied",Pivot!$A$3,"STAT_WARD_CODE",$A17,"Day",BV$1),"")</f>
        <v/>
      </c>
      <c r="BW17" s="16" t="str">
        <f>IFERROR(GETPIVOTDATA("Sum of STAT_BED_Available",Pivot!$A$3,"STAT_WARD_CODE",$A17,"Day",BW$1),"")</f>
        <v/>
      </c>
      <c r="BX17" s="33" t="str">
        <f t="shared" si="110"/>
        <v/>
      </c>
      <c r="BY17" s="14" t="str">
        <f>IFERROR(GETPIVOTDATA("Sum of STAT_BED_Occupied",Pivot!$A$3,"STAT_WARD_CODE",$A17,"Day",BY$1),"")</f>
        <v/>
      </c>
      <c r="BZ17" s="16" t="str">
        <f>IFERROR(GETPIVOTDATA("Sum of STAT_BED_Available",Pivot!$A$3,"STAT_WARD_CODE",$A17,"Day",BZ$1),"")</f>
        <v/>
      </c>
      <c r="CA17" s="33" t="str">
        <f t="shared" si="111"/>
        <v/>
      </c>
      <c r="CB17" s="14" t="str">
        <f>IFERROR(GETPIVOTDATA("Sum of STAT_BED_Occupied",Pivot!$A$3,"STAT_WARD_CODE",$A17,"Day",CB$1),"")</f>
        <v/>
      </c>
      <c r="CC17" s="16" t="str">
        <f>IFERROR(GETPIVOTDATA("Sum of STAT_BED_Available",Pivot!$A$3,"STAT_WARD_CODE",$A17,"Day",CC$1),"")</f>
        <v/>
      </c>
      <c r="CD17" s="33" t="str">
        <f t="shared" si="112"/>
        <v/>
      </c>
      <c r="CE17" s="14" t="str">
        <f>IFERROR(GETPIVOTDATA("Sum of STAT_BED_Occupied",Pivot!$A$3,"STAT_WARD_CODE",$A17,"Day",CE$1),"")</f>
        <v/>
      </c>
      <c r="CF17" s="16" t="str">
        <f>IFERROR(GETPIVOTDATA("Sum of STAT_BED_Available",Pivot!$A$3,"STAT_WARD_CODE",$A17,"Day",CF$1),"")</f>
        <v/>
      </c>
      <c r="CG17" s="33" t="str">
        <f t="shared" si="113"/>
        <v/>
      </c>
      <c r="CH17" s="14" t="str">
        <f>IFERROR(GETPIVOTDATA("Sum of STAT_BED_Occupied",Pivot!$A$3,"STAT_WARD_CODE",$A17,"Day",CH$1),"")</f>
        <v/>
      </c>
      <c r="CI17" s="16" t="str">
        <f>IFERROR(GETPIVOTDATA("Sum of STAT_BED_Available",Pivot!$A$3,"STAT_WARD_CODE",$A17,"Day",CI$1),"")</f>
        <v/>
      </c>
      <c r="CJ17" s="33" t="str">
        <f t="shared" si="114"/>
        <v/>
      </c>
      <c r="CK17" s="14" t="str">
        <f>IFERROR(GETPIVOTDATA("Sum of STAT_BED_Occupied",Pivot!$A$3,"STAT_WARD_CODE",$A17,"Day",CK$1),"")</f>
        <v/>
      </c>
      <c r="CL17" s="16" t="str">
        <f>IFERROR(GETPIVOTDATA("Sum of STAT_BED_Available",Pivot!$A$3,"STAT_WARD_CODE",$A17,"Day",CL$1),"")</f>
        <v/>
      </c>
      <c r="CM17" s="33" t="str">
        <f t="shared" si="115"/>
        <v/>
      </c>
      <c r="CN17" s="14" t="str">
        <f>IFERROR(GETPIVOTDATA("Sum of STAT_BED_Occupied",Pivot!$A$3,"STAT_WARD_CODE",$A17,"Day",CN$1),"")</f>
        <v/>
      </c>
      <c r="CO17" s="16" t="str">
        <f>IFERROR(GETPIVOTDATA("Sum of STAT_BED_Available",Pivot!$A$3,"STAT_WARD_CODE",$A17,"Day",CO$1),"")</f>
        <v/>
      </c>
      <c r="CP17" s="33" t="str">
        <f t="shared" si="116"/>
        <v/>
      </c>
      <c r="CQ17" s="14" t="str">
        <f>IFERROR(GETPIVOTDATA("Sum of STAT_BED_Occupied",Pivot!$A$3,"STAT_WARD_CODE",$A17,"Day",CQ$1),"")</f>
        <v/>
      </c>
      <c r="CR17" s="16" t="str">
        <f>IFERROR(GETPIVOTDATA("Sum of STAT_BED_Available",Pivot!$A$3,"STAT_WARD_CODE",$A17,"Day",CR$1),"")</f>
        <v/>
      </c>
      <c r="CS17" s="33" t="str">
        <f t="shared" si="117"/>
        <v/>
      </c>
      <c r="CT17" s="14" t="str">
        <f>IFERROR(GETPIVOTDATA("Sum of STAT_BED_Occupied",Pivot!$A$3,"STAT_WARD_CODE",$A17,"Day",CT$1),"")</f>
        <v/>
      </c>
      <c r="CU17" s="16" t="str">
        <f>IFERROR(GETPIVOTDATA("Sum of STAT_BED_Available",Pivot!$A$3,"STAT_WARD_CODE",$A17,"Day",CU$1),"")</f>
        <v/>
      </c>
      <c r="CV17" s="33" t="str">
        <f t="shared" si="118"/>
        <v/>
      </c>
      <c r="CW17" s="14" t="str">
        <f>IFERROR(GETPIVOTDATA("Sum of STAT_BED_Occupied",Pivot!$A$3,"STAT_WARD_CODE",$A17,"Day",CW$1),"")</f>
        <v/>
      </c>
      <c r="CX17" s="16" t="str">
        <f>IFERROR(GETPIVOTDATA("Sum of STAT_BED_Available",Pivot!$A$3,"STAT_WARD_CODE",$A17,"Day",CX$1),"")</f>
        <v/>
      </c>
      <c r="CY17" s="33" t="str">
        <f t="shared" si="119"/>
        <v/>
      </c>
      <c r="CZ17" s="14" t="str">
        <f>IFERROR(GETPIVOTDATA("Sum of STAT_BED_Occupied",Pivot!$A$3,"STAT_WARD_CODE",$A17,"Day",CZ$1),"")</f>
        <v/>
      </c>
      <c r="DA17" s="16" t="str">
        <f>IFERROR(GETPIVOTDATA("Sum of STAT_BED_Available",Pivot!$A$3,"STAT_WARD_CODE",$A17,"Day",DA$1),"")</f>
        <v/>
      </c>
      <c r="DB17" s="33" t="str">
        <f t="shared" si="120"/>
        <v/>
      </c>
      <c r="DC17" s="14" t="str">
        <f>IFERROR(GETPIVOTDATA("Sum of STAT_BED_Occupied",Pivot!$A$3,"STAT_WARD_CODE",$A17,"Day",DC$1),"")</f>
        <v/>
      </c>
      <c r="DD17" s="16" t="str">
        <f>IFERROR(GETPIVOTDATA("Sum of STAT_BED_Available",Pivot!$A$3,"STAT_WARD_CODE",$A17,"Day",DD$1),"")</f>
        <v/>
      </c>
      <c r="DE17" s="33" t="str">
        <f t="shared" si="121"/>
        <v/>
      </c>
      <c r="DF17" s="14" t="str">
        <f>IFERROR(GETPIVOTDATA("Sum of STAT_BED_Occupied",Pivot!$A$3,"STAT_WARD_CODE",$A17,"Day",DF$1),"")</f>
        <v/>
      </c>
      <c r="DG17" s="16" t="str">
        <f>IFERROR(GETPIVOTDATA("Sum of STAT_BED_Available",Pivot!$A$3,"STAT_WARD_CODE",$A17,"Day",DG$1),"")</f>
        <v/>
      </c>
      <c r="DH17" s="33" t="str">
        <f t="shared" si="122"/>
        <v/>
      </c>
      <c r="DI17" s="14" t="str">
        <f>IFERROR(GETPIVOTDATA("Sum of STAT_BED_Occupied",Pivot!$A$3,"STAT_WARD_CODE",$A17,"Day",DI$1),"")</f>
        <v/>
      </c>
      <c r="DJ17" s="16" t="str">
        <f>IFERROR(GETPIVOTDATA("Sum of STAT_BED_Available",Pivot!$A$3,"STAT_WARD_CODE",$A17,"Day",DJ$1),"")</f>
        <v/>
      </c>
      <c r="DK17" s="33" t="str">
        <f t="shared" si="123"/>
        <v/>
      </c>
      <c r="DL17" s="14" t="str">
        <f>IFERROR(GETPIVOTDATA("Sum of STAT_BED_Occupied",Pivot!$A$3,"STAT_WARD_CODE",$A17,"Day",DL$1),"")</f>
        <v/>
      </c>
    </row>
    <row r="18" spans="1:116" x14ac:dyDescent="0.25">
      <c r="A18" s="19" t="s">
        <v>35</v>
      </c>
      <c r="B18" s="32">
        <f>IFERROR(GETPIVOTDATA("Sum of STAT_BED_Occupied",Pivot!$A$3,"STAT_WARD_CODE",$A18,"Day",B$1),"")</f>
        <v>20</v>
      </c>
      <c r="C18" s="16">
        <f>IFERROR(GETPIVOTDATA("Sum of STAT_BED_Available",Pivot!$A$3,"STAT_WARD_CODE",$A18,"Day",C$1),"")</f>
        <v>23</v>
      </c>
      <c r="D18" s="38">
        <f t="shared" si="124"/>
        <v>0.86956521739130432</v>
      </c>
      <c r="E18" s="32">
        <f>IFERROR(GETPIVOTDATA("Sum of STAT_BED_Occupied",Pivot!$A$3,"STAT_WARD_CODE",$A18,"Day",E$1),"")</f>
        <v>23</v>
      </c>
      <c r="F18" s="16">
        <f>IFERROR(GETPIVOTDATA("Sum of STAT_BED_Available",Pivot!$A$3,"STAT_WARD_CODE",$A18,"Day",F$1),"")</f>
        <v>23</v>
      </c>
      <c r="G18" s="33">
        <f t="shared" si="87"/>
        <v>1</v>
      </c>
      <c r="H18" s="14">
        <f>IFERROR(GETPIVOTDATA("Sum of STAT_BED_Occupied",Pivot!$A$3,"STAT_WARD_CODE",$A18,"Day",H$1),"")</f>
        <v>23</v>
      </c>
      <c r="I18" s="16">
        <f>IFERROR(GETPIVOTDATA("Sum of STAT_BED_Available",Pivot!$A$3,"STAT_WARD_CODE",$A18,"Day",I$1),"")</f>
        <v>23</v>
      </c>
      <c r="J18" s="38">
        <f t="shared" si="88"/>
        <v>1</v>
      </c>
      <c r="K18" s="32">
        <f>IFERROR(GETPIVOTDATA("Sum of STAT_BED_Occupied",Pivot!$A$3,"STAT_WARD_CODE",$A18,"Day",K$1),"")</f>
        <v>22</v>
      </c>
      <c r="L18" s="16">
        <f>IFERROR(GETPIVOTDATA("Sum of STAT_BED_Available",Pivot!$A$3,"STAT_WARD_CODE",$A18,"Day",L$1),"")</f>
        <v>23</v>
      </c>
      <c r="M18" s="33">
        <f t="shared" si="89"/>
        <v>0.95652173913043481</v>
      </c>
      <c r="N18" s="14">
        <f>IFERROR(GETPIVOTDATA("Sum of STAT_BED_Occupied",Pivot!$A$3,"STAT_WARD_CODE",$A18,"Day",N$1),"")</f>
        <v>17</v>
      </c>
      <c r="O18" s="16">
        <f>IFERROR(GETPIVOTDATA("Sum of STAT_BED_Available",Pivot!$A$3,"STAT_WARD_CODE",$A18,"Day",O$1),"")</f>
        <v>23</v>
      </c>
      <c r="P18" s="38">
        <f t="shared" si="90"/>
        <v>0.73913043478260865</v>
      </c>
      <c r="Q18" s="32">
        <f>IFERROR(GETPIVOTDATA("Sum of STAT_BED_Occupied",Pivot!$A$3,"STAT_WARD_CODE",$A18,"Day",Q$1),"")</f>
        <v>14</v>
      </c>
      <c r="R18" s="16">
        <f>IFERROR(GETPIVOTDATA("Sum of STAT_BED_Available",Pivot!$A$3,"STAT_WARD_CODE",$A18,"Day",R$1),"")</f>
        <v>23</v>
      </c>
      <c r="S18" s="33">
        <f t="shared" si="91"/>
        <v>0.60869565217391308</v>
      </c>
      <c r="T18" s="14">
        <f>IFERROR(GETPIVOTDATA("Sum of STAT_BED_Occupied",Pivot!$A$3,"STAT_WARD_CODE",$A18,"Day",T$1),"")</f>
        <v>17</v>
      </c>
      <c r="U18" s="16">
        <f>IFERROR(GETPIVOTDATA("Sum of STAT_BED_Available",Pivot!$A$3,"STAT_WARD_CODE",$A18,"Day",U$1),"")</f>
        <v>23</v>
      </c>
      <c r="V18" s="38">
        <f t="shared" si="92"/>
        <v>0.73913043478260865</v>
      </c>
      <c r="W18" s="32">
        <f>IFERROR(GETPIVOTDATA("Sum of STAT_BED_Occupied",Pivot!$A$3,"STAT_WARD_CODE",$A18,"Day",W$1),"")</f>
        <v>18</v>
      </c>
      <c r="X18" s="16">
        <f>IFERROR(GETPIVOTDATA("Sum of STAT_BED_Available",Pivot!$A$3,"STAT_WARD_CODE",$A18,"Day",X$1),"")</f>
        <v>23</v>
      </c>
      <c r="Y18" s="33">
        <f t="shared" si="93"/>
        <v>0.78260869565217395</v>
      </c>
      <c r="Z18" s="14">
        <f>IFERROR(GETPIVOTDATA("Sum of STAT_BED_Occupied",Pivot!$A$3,"STAT_WARD_CODE",$A18,"Day",Z$1),"")</f>
        <v>15</v>
      </c>
      <c r="AA18" s="16">
        <f>IFERROR(GETPIVOTDATA("Sum of STAT_BED_Available",Pivot!$A$3,"STAT_WARD_CODE",$A18,"Day",AA$1),"")</f>
        <v>23</v>
      </c>
      <c r="AB18" s="38">
        <f t="shared" si="94"/>
        <v>0.65217391304347827</v>
      </c>
      <c r="AC18" s="32">
        <f>IFERROR(GETPIVOTDATA("Sum of STAT_BED_Occupied",Pivot!$A$3,"STAT_WARD_CODE",$A18,"Day",AC$1),"")</f>
        <v>18</v>
      </c>
      <c r="AD18" s="16">
        <f>IFERROR(GETPIVOTDATA("Sum of STAT_BED_Available",Pivot!$A$3,"STAT_WARD_CODE",$A18,"Day",AD$1),"")</f>
        <v>23</v>
      </c>
      <c r="AE18" s="33">
        <f t="shared" si="95"/>
        <v>0.78260869565217395</v>
      </c>
      <c r="AF18" s="14">
        <f>IFERROR(GETPIVOTDATA("Sum of STAT_BED_Occupied",Pivot!$A$3,"STAT_WARD_CODE",$A18,"Day",AF$1),"")</f>
        <v>18</v>
      </c>
      <c r="AG18" s="16">
        <f>IFERROR(GETPIVOTDATA("Sum of STAT_BED_Available",Pivot!$A$3,"STAT_WARD_CODE",$A18,"Day",AG$1),"")</f>
        <v>23</v>
      </c>
      <c r="AH18" s="33">
        <f t="shared" si="96"/>
        <v>0.78260869565217395</v>
      </c>
      <c r="AI18" s="14">
        <f>IFERROR(GETPIVOTDATA("Sum of STAT_BED_Occupied",Pivot!$A$3,"STAT_WARD_CODE",$A18,"Day",AI$1),"")</f>
        <v>15</v>
      </c>
      <c r="AJ18" s="16">
        <f>IFERROR(GETPIVOTDATA("Sum of STAT_BED_Available",Pivot!$A$3,"STAT_WARD_CODE",$A18,"Day",AJ$1),"")</f>
        <v>23</v>
      </c>
      <c r="AK18" s="33">
        <f t="shared" si="97"/>
        <v>0.65217391304347827</v>
      </c>
      <c r="AL18" s="14">
        <f>IFERROR(GETPIVOTDATA("Sum of STAT_BED_Occupied",Pivot!$A$3,"STAT_WARD_CODE",$A18,"Day",AL$1),"")</f>
        <v>15</v>
      </c>
      <c r="AM18" s="16">
        <f>IFERROR(GETPIVOTDATA("Sum of STAT_BED_Available",Pivot!$A$3,"STAT_WARD_CODE",$A18,"Day",AM$1),"")</f>
        <v>23</v>
      </c>
      <c r="AN18" s="33">
        <f t="shared" si="98"/>
        <v>0.65217391304347827</v>
      </c>
      <c r="AO18" s="14">
        <f>IFERROR(GETPIVOTDATA("Sum of STAT_BED_Occupied",Pivot!$A$3,"STAT_WARD_CODE",$A18,"Day",AO$1),"")</f>
        <v>18</v>
      </c>
      <c r="AP18" s="16">
        <f>IFERROR(GETPIVOTDATA("Sum of STAT_BED_Available",Pivot!$A$3,"STAT_WARD_CODE",$A18,"Day",AP$1),"")</f>
        <v>23</v>
      </c>
      <c r="AQ18" s="33">
        <f t="shared" si="99"/>
        <v>0.78260869565217395</v>
      </c>
      <c r="AR18" s="14">
        <f>IFERROR(GETPIVOTDATA("Sum of STAT_BED_Occupied",Pivot!$A$3,"STAT_WARD_CODE",$A18,"Day",AR$1),"")</f>
        <v>17</v>
      </c>
      <c r="AS18" s="16">
        <f>IFERROR(GETPIVOTDATA("Sum of STAT_BED_Available",Pivot!$A$3,"STAT_WARD_CODE",$A18,"Day",AS$1),"")</f>
        <v>23</v>
      </c>
      <c r="AT18" s="33">
        <f t="shared" si="100"/>
        <v>0.73913043478260865</v>
      </c>
      <c r="AU18" s="14" t="str">
        <f>IFERROR(GETPIVOTDATA("Sum of STAT_BED_Occupied",Pivot!$A$3,"STAT_WARD_CODE",$A18,"Day",AU$1),"")</f>
        <v/>
      </c>
      <c r="AV18" s="16" t="str">
        <f>IFERROR(GETPIVOTDATA("Sum of STAT_BED_Available",Pivot!$A$3,"STAT_WARD_CODE",$A18,"Day",AV$1),"")</f>
        <v/>
      </c>
      <c r="AW18" s="33" t="str">
        <f t="shared" si="101"/>
        <v/>
      </c>
      <c r="AX18" s="14" t="str">
        <f>IFERROR(GETPIVOTDATA("Sum of STAT_BED_Occupied",Pivot!$A$3,"STAT_WARD_CODE",$A18,"Day",AX$1),"")</f>
        <v/>
      </c>
      <c r="AY18" s="16" t="str">
        <f>IFERROR(GETPIVOTDATA("Sum of STAT_BED_Available",Pivot!$A$3,"STAT_WARD_CODE",$A18,"Day",AY$1),"")</f>
        <v/>
      </c>
      <c r="AZ18" s="33" t="str">
        <f t="shared" si="102"/>
        <v/>
      </c>
      <c r="BA18" s="14" t="str">
        <f>IFERROR(GETPIVOTDATA("Sum of STAT_BED_Occupied",Pivot!$A$3,"STAT_WARD_CODE",$A18,"Day",BA$1),"")</f>
        <v/>
      </c>
      <c r="BB18" s="16" t="str">
        <f>IFERROR(GETPIVOTDATA("Sum of STAT_BED_Available",Pivot!$A$3,"STAT_WARD_CODE",$A18,"Day",BB$1),"")</f>
        <v/>
      </c>
      <c r="BC18" s="33" t="str">
        <f t="shared" si="103"/>
        <v/>
      </c>
      <c r="BD18" s="14" t="str">
        <f>IFERROR(GETPIVOTDATA("Sum of STAT_BED_Occupied",Pivot!$A$3,"STAT_WARD_CODE",$A18,"Day",BD$1),"")</f>
        <v/>
      </c>
      <c r="BE18" s="16" t="str">
        <f>IFERROR(GETPIVOTDATA("Sum of STAT_BED_Available",Pivot!$A$3,"STAT_WARD_CODE",$A18,"Day",BE$1),"")</f>
        <v/>
      </c>
      <c r="BF18" s="33" t="str">
        <f t="shared" si="104"/>
        <v/>
      </c>
      <c r="BG18" s="14" t="str">
        <f>IFERROR(GETPIVOTDATA("Sum of STAT_BED_Occupied",Pivot!$A$3,"STAT_WARD_CODE",$A18,"Day",BG$1),"")</f>
        <v/>
      </c>
      <c r="BH18" s="16" t="str">
        <f>IFERROR(GETPIVOTDATA("Sum of STAT_BED_Available",Pivot!$A$3,"STAT_WARD_CODE",$A18,"Day",BH$1),"")</f>
        <v/>
      </c>
      <c r="BI18" s="33" t="str">
        <f t="shared" si="105"/>
        <v/>
      </c>
      <c r="BJ18" s="14" t="str">
        <f>IFERROR(GETPIVOTDATA("Sum of STAT_BED_Occupied",Pivot!$A$3,"STAT_WARD_CODE",$A18,"Day",BJ$1),"")</f>
        <v/>
      </c>
      <c r="BK18" s="16" t="str">
        <f>IFERROR(GETPIVOTDATA("Sum of STAT_BED_Available",Pivot!$A$3,"STAT_WARD_CODE",$A18,"Day",BK$1),"")</f>
        <v/>
      </c>
      <c r="BL18" s="33" t="str">
        <f t="shared" si="106"/>
        <v/>
      </c>
      <c r="BM18" s="14" t="str">
        <f>IFERROR(GETPIVOTDATA("Sum of STAT_BED_Occupied",Pivot!$A$3,"STAT_WARD_CODE",$A18,"Day",BM$1),"")</f>
        <v/>
      </c>
      <c r="BN18" s="16" t="str">
        <f>IFERROR(GETPIVOTDATA("Sum of STAT_BED_Available",Pivot!$A$3,"STAT_WARD_CODE",$A18,"Day",BN$1),"")</f>
        <v/>
      </c>
      <c r="BO18" s="33" t="str">
        <f t="shared" si="107"/>
        <v/>
      </c>
      <c r="BP18" s="14" t="str">
        <f>IFERROR(GETPIVOTDATA("Sum of STAT_BED_Occupied",Pivot!$A$3,"STAT_WARD_CODE",$A18,"Day",BP$1),"")</f>
        <v/>
      </c>
      <c r="BQ18" s="16" t="str">
        <f>IFERROR(GETPIVOTDATA("Sum of STAT_BED_Available",Pivot!$A$3,"STAT_WARD_CODE",$A18,"Day",BQ$1),"")</f>
        <v/>
      </c>
      <c r="BR18" s="33" t="str">
        <f t="shared" si="108"/>
        <v/>
      </c>
      <c r="BS18" s="14" t="str">
        <f>IFERROR(GETPIVOTDATA("Sum of STAT_BED_Occupied",Pivot!$A$3,"STAT_WARD_CODE",$A18,"Day",BS$1),"")</f>
        <v/>
      </c>
      <c r="BT18" s="16" t="str">
        <f>IFERROR(GETPIVOTDATA("Sum of STAT_BED_Available",Pivot!$A$3,"STAT_WARD_CODE",$A18,"Day",BT$1),"")</f>
        <v/>
      </c>
      <c r="BU18" s="33" t="str">
        <f t="shared" si="109"/>
        <v/>
      </c>
      <c r="BV18" s="14" t="str">
        <f>IFERROR(GETPIVOTDATA("Sum of STAT_BED_Occupied",Pivot!$A$3,"STAT_WARD_CODE",$A18,"Day",BV$1),"")</f>
        <v/>
      </c>
      <c r="BW18" s="16" t="str">
        <f>IFERROR(GETPIVOTDATA("Sum of STAT_BED_Available",Pivot!$A$3,"STAT_WARD_CODE",$A18,"Day",BW$1),"")</f>
        <v/>
      </c>
      <c r="BX18" s="33" t="str">
        <f t="shared" si="110"/>
        <v/>
      </c>
      <c r="BY18" s="14" t="str">
        <f>IFERROR(GETPIVOTDATA("Sum of STAT_BED_Occupied",Pivot!$A$3,"STAT_WARD_CODE",$A18,"Day",BY$1),"")</f>
        <v/>
      </c>
      <c r="BZ18" s="16" t="str">
        <f>IFERROR(GETPIVOTDATA("Sum of STAT_BED_Available",Pivot!$A$3,"STAT_WARD_CODE",$A18,"Day",BZ$1),"")</f>
        <v/>
      </c>
      <c r="CA18" s="33" t="str">
        <f t="shared" si="111"/>
        <v/>
      </c>
      <c r="CB18" s="14" t="str">
        <f>IFERROR(GETPIVOTDATA("Sum of STAT_BED_Occupied",Pivot!$A$3,"STAT_WARD_CODE",$A18,"Day",CB$1),"")</f>
        <v/>
      </c>
      <c r="CC18" s="16" t="str">
        <f>IFERROR(GETPIVOTDATA("Sum of STAT_BED_Available",Pivot!$A$3,"STAT_WARD_CODE",$A18,"Day",CC$1),"")</f>
        <v/>
      </c>
      <c r="CD18" s="33" t="str">
        <f t="shared" si="112"/>
        <v/>
      </c>
      <c r="CE18" s="14" t="str">
        <f>IFERROR(GETPIVOTDATA("Sum of STAT_BED_Occupied",Pivot!$A$3,"STAT_WARD_CODE",$A18,"Day",CE$1),"")</f>
        <v/>
      </c>
      <c r="CF18" s="16" t="str">
        <f>IFERROR(GETPIVOTDATA("Sum of STAT_BED_Available",Pivot!$A$3,"STAT_WARD_CODE",$A18,"Day",CF$1),"")</f>
        <v/>
      </c>
      <c r="CG18" s="33" t="str">
        <f t="shared" si="113"/>
        <v/>
      </c>
      <c r="CH18" s="14" t="str">
        <f>IFERROR(GETPIVOTDATA("Sum of STAT_BED_Occupied",Pivot!$A$3,"STAT_WARD_CODE",$A18,"Day",CH$1),"")</f>
        <v/>
      </c>
      <c r="CI18" s="16" t="str">
        <f>IFERROR(GETPIVOTDATA("Sum of STAT_BED_Available",Pivot!$A$3,"STAT_WARD_CODE",$A18,"Day",CI$1),"")</f>
        <v/>
      </c>
      <c r="CJ18" s="33" t="str">
        <f t="shared" si="114"/>
        <v/>
      </c>
      <c r="CK18" s="14" t="str">
        <f>IFERROR(GETPIVOTDATA("Sum of STAT_BED_Occupied",Pivot!$A$3,"STAT_WARD_CODE",$A18,"Day",CK$1),"")</f>
        <v/>
      </c>
      <c r="CL18" s="16" t="str">
        <f>IFERROR(GETPIVOTDATA("Sum of STAT_BED_Available",Pivot!$A$3,"STAT_WARD_CODE",$A18,"Day",CL$1),"")</f>
        <v/>
      </c>
      <c r="CM18" s="33" t="str">
        <f t="shared" si="115"/>
        <v/>
      </c>
      <c r="CN18" s="14" t="str">
        <f>IFERROR(GETPIVOTDATA("Sum of STAT_BED_Occupied",Pivot!$A$3,"STAT_WARD_CODE",$A18,"Day",CN$1),"")</f>
        <v/>
      </c>
      <c r="CO18" s="16" t="str">
        <f>IFERROR(GETPIVOTDATA("Sum of STAT_BED_Available",Pivot!$A$3,"STAT_WARD_CODE",$A18,"Day",CO$1),"")</f>
        <v/>
      </c>
      <c r="CP18" s="33" t="str">
        <f t="shared" si="116"/>
        <v/>
      </c>
      <c r="CQ18" s="14" t="str">
        <f>IFERROR(GETPIVOTDATA("Sum of STAT_BED_Occupied",Pivot!$A$3,"STAT_WARD_CODE",$A18,"Day",CQ$1),"")</f>
        <v/>
      </c>
      <c r="CR18" s="16" t="str">
        <f>IFERROR(GETPIVOTDATA("Sum of STAT_BED_Available",Pivot!$A$3,"STAT_WARD_CODE",$A18,"Day",CR$1),"")</f>
        <v/>
      </c>
      <c r="CS18" s="33" t="str">
        <f t="shared" si="117"/>
        <v/>
      </c>
      <c r="CT18" s="14" t="str">
        <f>IFERROR(GETPIVOTDATA("Sum of STAT_BED_Occupied",Pivot!$A$3,"STAT_WARD_CODE",$A18,"Day",CT$1),"")</f>
        <v/>
      </c>
      <c r="CU18" s="16" t="str">
        <f>IFERROR(GETPIVOTDATA("Sum of STAT_BED_Available",Pivot!$A$3,"STAT_WARD_CODE",$A18,"Day",CU$1),"")</f>
        <v/>
      </c>
      <c r="CV18" s="33" t="str">
        <f t="shared" si="118"/>
        <v/>
      </c>
      <c r="CW18" s="14" t="str">
        <f>IFERROR(GETPIVOTDATA("Sum of STAT_BED_Occupied",Pivot!$A$3,"STAT_WARD_CODE",$A18,"Day",CW$1),"")</f>
        <v/>
      </c>
      <c r="CX18" s="16" t="str">
        <f>IFERROR(GETPIVOTDATA("Sum of STAT_BED_Available",Pivot!$A$3,"STAT_WARD_CODE",$A18,"Day",CX$1),"")</f>
        <v/>
      </c>
      <c r="CY18" s="33" t="str">
        <f t="shared" si="119"/>
        <v/>
      </c>
      <c r="CZ18" s="14" t="str">
        <f>IFERROR(GETPIVOTDATA("Sum of STAT_BED_Occupied",Pivot!$A$3,"STAT_WARD_CODE",$A18,"Day",CZ$1),"")</f>
        <v/>
      </c>
      <c r="DA18" s="16" t="str">
        <f>IFERROR(GETPIVOTDATA("Sum of STAT_BED_Available",Pivot!$A$3,"STAT_WARD_CODE",$A18,"Day",DA$1),"")</f>
        <v/>
      </c>
      <c r="DB18" s="33" t="str">
        <f t="shared" si="120"/>
        <v/>
      </c>
      <c r="DC18" s="14" t="str">
        <f>IFERROR(GETPIVOTDATA("Sum of STAT_BED_Occupied",Pivot!$A$3,"STAT_WARD_CODE",$A18,"Day",DC$1),"")</f>
        <v/>
      </c>
      <c r="DD18" s="16" t="str">
        <f>IFERROR(GETPIVOTDATA("Sum of STAT_BED_Available",Pivot!$A$3,"STAT_WARD_CODE",$A18,"Day",DD$1),"")</f>
        <v/>
      </c>
      <c r="DE18" s="33" t="str">
        <f t="shared" si="121"/>
        <v/>
      </c>
      <c r="DF18" s="14" t="str">
        <f>IFERROR(GETPIVOTDATA("Sum of STAT_BED_Occupied",Pivot!$A$3,"STAT_WARD_CODE",$A18,"Day",DF$1),"")</f>
        <v/>
      </c>
      <c r="DG18" s="16" t="str">
        <f>IFERROR(GETPIVOTDATA("Sum of STAT_BED_Available",Pivot!$A$3,"STAT_WARD_CODE",$A18,"Day",DG$1),"")</f>
        <v/>
      </c>
      <c r="DH18" s="33" t="str">
        <f t="shared" si="122"/>
        <v/>
      </c>
      <c r="DI18" s="14" t="str">
        <f>IFERROR(GETPIVOTDATA("Sum of STAT_BED_Occupied",Pivot!$A$3,"STAT_WARD_CODE",$A18,"Day",DI$1),"")</f>
        <v/>
      </c>
      <c r="DJ18" s="16" t="str">
        <f>IFERROR(GETPIVOTDATA("Sum of STAT_BED_Available",Pivot!$A$3,"STAT_WARD_CODE",$A18,"Day",DJ$1),"")</f>
        <v/>
      </c>
      <c r="DK18" s="33" t="str">
        <f t="shared" si="123"/>
        <v/>
      </c>
      <c r="DL18" s="14" t="str">
        <f>IFERROR(GETPIVOTDATA("Sum of STAT_BED_Occupied",Pivot!$A$3,"STAT_WARD_CODE",$A18,"Day",DL$1),"")</f>
        <v/>
      </c>
    </row>
    <row r="19" spans="1:116" x14ac:dyDescent="0.25">
      <c r="A19" s="19" t="s">
        <v>44</v>
      </c>
      <c r="B19" s="32">
        <f>IFERROR(GETPIVOTDATA("Sum of STAT_BED_Occupied",Pivot!$A$3,"STAT_WARD_CODE",$A19,"Day",B$1),"")</f>
        <v>0</v>
      </c>
      <c r="C19" s="16">
        <f>IFERROR(GETPIVOTDATA("Sum of STAT_BED_Available",Pivot!$A$3,"STAT_WARD_CODE",$A19,"Day",C$1),"")</f>
        <v>0</v>
      </c>
      <c r="D19" s="38" t="str">
        <f t="shared" si="124"/>
        <v/>
      </c>
      <c r="E19" s="32">
        <f>IFERROR(GETPIVOTDATA("Sum of STAT_BED_Occupied",Pivot!$A$3,"STAT_WARD_CODE",$A19,"Day",E$1),"")</f>
        <v>0</v>
      </c>
      <c r="F19" s="16">
        <f>IFERROR(GETPIVOTDATA("Sum of STAT_BED_Available",Pivot!$A$3,"STAT_WARD_CODE",$A19,"Day",F$1),"")</f>
        <v>0</v>
      </c>
      <c r="G19" s="33" t="str">
        <f t="shared" si="87"/>
        <v/>
      </c>
      <c r="H19" s="14">
        <f>IFERROR(GETPIVOTDATA("Sum of STAT_BED_Occupied",Pivot!$A$3,"STAT_WARD_CODE",$A19,"Day",H$1),"")</f>
        <v>0</v>
      </c>
      <c r="I19" s="16">
        <f>IFERROR(GETPIVOTDATA("Sum of STAT_BED_Available",Pivot!$A$3,"STAT_WARD_CODE",$A19,"Day",I$1),"")</f>
        <v>0</v>
      </c>
      <c r="J19" s="38" t="str">
        <f t="shared" si="88"/>
        <v/>
      </c>
      <c r="K19" s="32">
        <f>IFERROR(GETPIVOTDATA("Sum of STAT_BED_Occupied",Pivot!$A$3,"STAT_WARD_CODE",$A19,"Day",K$1),"")</f>
        <v>0</v>
      </c>
      <c r="L19" s="16">
        <f>IFERROR(GETPIVOTDATA("Sum of STAT_BED_Available",Pivot!$A$3,"STAT_WARD_CODE",$A19,"Day",L$1),"")</f>
        <v>0</v>
      </c>
      <c r="M19" s="33" t="str">
        <f t="shared" si="89"/>
        <v/>
      </c>
      <c r="N19" s="14">
        <f>IFERROR(GETPIVOTDATA("Sum of STAT_BED_Occupied",Pivot!$A$3,"STAT_WARD_CODE",$A19,"Day",N$1),"")</f>
        <v>0</v>
      </c>
      <c r="O19" s="16">
        <f>IFERROR(GETPIVOTDATA("Sum of STAT_BED_Available",Pivot!$A$3,"STAT_WARD_CODE",$A19,"Day",O$1),"")</f>
        <v>0</v>
      </c>
      <c r="P19" s="38" t="str">
        <f t="shared" si="90"/>
        <v/>
      </c>
      <c r="Q19" s="32">
        <f>IFERROR(GETPIVOTDATA("Sum of STAT_BED_Occupied",Pivot!$A$3,"STAT_WARD_CODE",$A19,"Day",Q$1),"")</f>
        <v>0</v>
      </c>
      <c r="R19" s="16">
        <f>IFERROR(GETPIVOTDATA("Sum of STAT_BED_Available",Pivot!$A$3,"STAT_WARD_CODE",$A19,"Day",R$1),"")</f>
        <v>0</v>
      </c>
      <c r="S19" s="33" t="str">
        <f t="shared" si="91"/>
        <v/>
      </c>
      <c r="T19" s="14">
        <f>IFERROR(GETPIVOTDATA("Sum of STAT_BED_Occupied",Pivot!$A$3,"STAT_WARD_CODE",$A19,"Day",T$1),"")</f>
        <v>0</v>
      </c>
      <c r="U19" s="16">
        <f>IFERROR(GETPIVOTDATA("Sum of STAT_BED_Available",Pivot!$A$3,"STAT_WARD_CODE",$A19,"Day",U$1),"")</f>
        <v>0</v>
      </c>
      <c r="V19" s="38" t="str">
        <f t="shared" si="92"/>
        <v/>
      </c>
      <c r="W19" s="32">
        <f>IFERROR(GETPIVOTDATA("Sum of STAT_BED_Occupied",Pivot!$A$3,"STAT_WARD_CODE",$A19,"Day",W$1),"")</f>
        <v>0</v>
      </c>
      <c r="X19" s="16">
        <f>IFERROR(GETPIVOTDATA("Sum of STAT_BED_Available",Pivot!$A$3,"STAT_WARD_CODE",$A19,"Day",X$1),"")</f>
        <v>0</v>
      </c>
      <c r="Y19" s="33" t="str">
        <f t="shared" si="93"/>
        <v/>
      </c>
      <c r="Z19" s="14">
        <f>IFERROR(GETPIVOTDATA("Sum of STAT_BED_Occupied",Pivot!$A$3,"STAT_WARD_CODE",$A19,"Day",Z$1),"")</f>
        <v>0</v>
      </c>
      <c r="AA19" s="16">
        <f>IFERROR(GETPIVOTDATA("Sum of STAT_BED_Available",Pivot!$A$3,"STAT_WARD_CODE",$A19,"Day",AA$1),"")</f>
        <v>0</v>
      </c>
      <c r="AB19" s="38" t="str">
        <f t="shared" si="94"/>
        <v/>
      </c>
      <c r="AC19" s="32">
        <f>IFERROR(GETPIVOTDATA("Sum of STAT_BED_Occupied",Pivot!$A$3,"STAT_WARD_CODE",$A19,"Day",AC$1),"")</f>
        <v>0</v>
      </c>
      <c r="AD19" s="16">
        <f>IFERROR(GETPIVOTDATA("Sum of STAT_BED_Available",Pivot!$A$3,"STAT_WARD_CODE",$A19,"Day",AD$1),"")</f>
        <v>0</v>
      </c>
      <c r="AE19" s="33" t="str">
        <f t="shared" si="95"/>
        <v/>
      </c>
      <c r="AF19" s="14">
        <f>IFERROR(GETPIVOTDATA("Sum of STAT_BED_Occupied",Pivot!$A$3,"STAT_WARD_CODE",$A19,"Day",AF$1),"")</f>
        <v>0</v>
      </c>
      <c r="AG19" s="16">
        <f>IFERROR(GETPIVOTDATA("Sum of STAT_BED_Available",Pivot!$A$3,"STAT_WARD_CODE",$A19,"Day",AG$1),"")</f>
        <v>0</v>
      </c>
      <c r="AH19" s="33" t="str">
        <f t="shared" si="96"/>
        <v/>
      </c>
      <c r="AI19" s="14">
        <f>IFERROR(GETPIVOTDATA("Sum of STAT_BED_Occupied",Pivot!$A$3,"STAT_WARD_CODE",$A19,"Day",AI$1),"")</f>
        <v>0</v>
      </c>
      <c r="AJ19" s="16">
        <f>IFERROR(GETPIVOTDATA("Sum of STAT_BED_Available",Pivot!$A$3,"STAT_WARD_CODE",$A19,"Day",AJ$1),"")</f>
        <v>0</v>
      </c>
      <c r="AK19" s="33" t="str">
        <f t="shared" si="97"/>
        <v/>
      </c>
      <c r="AL19" s="14">
        <f>IFERROR(GETPIVOTDATA("Sum of STAT_BED_Occupied",Pivot!$A$3,"STAT_WARD_CODE",$A19,"Day",AL$1),"")</f>
        <v>0</v>
      </c>
      <c r="AM19" s="16">
        <f>IFERROR(GETPIVOTDATA("Sum of STAT_BED_Available",Pivot!$A$3,"STAT_WARD_CODE",$A19,"Day",AM$1),"")</f>
        <v>0</v>
      </c>
      <c r="AN19" s="33" t="str">
        <f t="shared" si="98"/>
        <v/>
      </c>
      <c r="AO19" s="14">
        <f>IFERROR(GETPIVOTDATA("Sum of STAT_BED_Occupied",Pivot!$A$3,"STAT_WARD_CODE",$A19,"Day",AO$1),"")</f>
        <v>0</v>
      </c>
      <c r="AP19" s="16">
        <f>IFERROR(GETPIVOTDATA("Sum of STAT_BED_Available",Pivot!$A$3,"STAT_WARD_CODE",$A19,"Day",AP$1),"")</f>
        <v>0</v>
      </c>
      <c r="AQ19" s="33" t="str">
        <f t="shared" si="99"/>
        <v/>
      </c>
      <c r="AR19" s="14">
        <f>IFERROR(GETPIVOTDATA("Sum of STAT_BED_Occupied",Pivot!$A$3,"STAT_WARD_CODE",$A19,"Day",AR$1),"")</f>
        <v>0</v>
      </c>
      <c r="AS19" s="16">
        <f>IFERROR(GETPIVOTDATA("Sum of STAT_BED_Available",Pivot!$A$3,"STAT_WARD_CODE",$A19,"Day",AS$1),"")</f>
        <v>0</v>
      </c>
      <c r="AT19" s="33" t="str">
        <f t="shared" si="100"/>
        <v/>
      </c>
      <c r="AU19" s="14" t="str">
        <f>IFERROR(GETPIVOTDATA("Sum of STAT_BED_Occupied",Pivot!$A$3,"STAT_WARD_CODE",$A19,"Day",AU$1),"")</f>
        <v/>
      </c>
      <c r="AV19" s="16" t="str">
        <f>IFERROR(GETPIVOTDATA("Sum of STAT_BED_Available",Pivot!$A$3,"STAT_WARD_CODE",$A19,"Day",AV$1),"")</f>
        <v/>
      </c>
      <c r="AW19" s="33" t="str">
        <f t="shared" si="101"/>
        <v/>
      </c>
      <c r="AX19" s="14" t="str">
        <f>IFERROR(GETPIVOTDATA("Sum of STAT_BED_Occupied",Pivot!$A$3,"STAT_WARD_CODE",$A19,"Day",AX$1),"")</f>
        <v/>
      </c>
      <c r="AY19" s="16" t="str">
        <f>IFERROR(GETPIVOTDATA("Sum of STAT_BED_Available",Pivot!$A$3,"STAT_WARD_CODE",$A19,"Day",AY$1),"")</f>
        <v/>
      </c>
      <c r="AZ19" s="33" t="str">
        <f t="shared" si="102"/>
        <v/>
      </c>
      <c r="BA19" s="14" t="str">
        <f>IFERROR(GETPIVOTDATA("Sum of STAT_BED_Occupied",Pivot!$A$3,"STAT_WARD_CODE",$A19,"Day",BA$1),"")</f>
        <v/>
      </c>
      <c r="BB19" s="16" t="str">
        <f>IFERROR(GETPIVOTDATA("Sum of STAT_BED_Available",Pivot!$A$3,"STAT_WARD_CODE",$A19,"Day",BB$1),"")</f>
        <v/>
      </c>
      <c r="BC19" s="33" t="str">
        <f t="shared" si="103"/>
        <v/>
      </c>
      <c r="BD19" s="14" t="str">
        <f>IFERROR(GETPIVOTDATA("Sum of STAT_BED_Occupied",Pivot!$A$3,"STAT_WARD_CODE",$A19,"Day",BD$1),"")</f>
        <v/>
      </c>
      <c r="BE19" s="16" t="str">
        <f>IFERROR(GETPIVOTDATA("Sum of STAT_BED_Available",Pivot!$A$3,"STAT_WARD_CODE",$A19,"Day",BE$1),"")</f>
        <v/>
      </c>
      <c r="BF19" s="33" t="str">
        <f t="shared" si="104"/>
        <v/>
      </c>
      <c r="BG19" s="14" t="str">
        <f>IFERROR(GETPIVOTDATA("Sum of STAT_BED_Occupied",Pivot!$A$3,"STAT_WARD_CODE",$A19,"Day",BG$1),"")</f>
        <v/>
      </c>
      <c r="BH19" s="16" t="str">
        <f>IFERROR(GETPIVOTDATA("Sum of STAT_BED_Available",Pivot!$A$3,"STAT_WARD_CODE",$A19,"Day",BH$1),"")</f>
        <v/>
      </c>
      <c r="BI19" s="33" t="str">
        <f t="shared" si="105"/>
        <v/>
      </c>
      <c r="BJ19" s="14" t="str">
        <f>IFERROR(GETPIVOTDATA("Sum of STAT_BED_Occupied",Pivot!$A$3,"STAT_WARD_CODE",$A19,"Day",BJ$1),"")</f>
        <v/>
      </c>
      <c r="BK19" s="16" t="str">
        <f>IFERROR(GETPIVOTDATA("Sum of STAT_BED_Available",Pivot!$A$3,"STAT_WARD_CODE",$A19,"Day",BK$1),"")</f>
        <v/>
      </c>
      <c r="BL19" s="33" t="str">
        <f t="shared" si="106"/>
        <v/>
      </c>
      <c r="BM19" s="14" t="str">
        <f>IFERROR(GETPIVOTDATA("Sum of STAT_BED_Occupied",Pivot!$A$3,"STAT_WARD_CODE",$A19,"Day",BM$1),"")</f>
        <v/>
      </c>
      <c r="BN19" s="16" t="str">
        <f>IFERROR(GETPIVOTDATA("Sum of STAT_BED_Available",Pivot!$A$3,"STAT_WARD_CODE",$A19,"Day",BN$1),"")</f>
        <v/>
      </c>
      <c r="BO19" s="33" t="str">
        <f t="shared" si="107"/>
        <v/>
      </c>
      <c r="BP19" s="14" t="str">
        <f>IFERROR(GETPIVOTDATA("Sum of STAT_BED_Occupied",Pivot!$A$3,"STAT_WARD_CODE",$A19,"Day",BP$1),"")</f>
        <v/>
      </c>
      <c r="BQ19" s="16" t="str">
        <f>IFERROR(GETPIVOTDATA("Sum of STAT_BED_Available",Pivot!$A$3,"STAT_WARD_CODE",$A19,"Day",BQ$1),"")</f>
        <v/>
      </c>
      <c r="BR19" s="33" t="str">
        <f t="shared" si="108"/>
        <v/>
      </c>
      <c r="BS19" s="14" t="str">
        <f>IFERROR(GETPIVOTDATA("Sum of STAT_BED_Occupied",Pivot!$A$3,"STAT_WARD_CODE",$A19,"Day",BS$1),"")</f>
        <v/>
      </c>
      <c r="BT19" s="16" t="str">
        <f>IFERROR(GETPIVOTDATA("Sum of STAT_BED_Available",Pivot!$A$3,"STAT_WARD_CODE",$A19,"Day",BT$1),"")</f>
        <v/>
      </c>
      <c r="BU19" s="33" t="str">
        <f t="shared" si="109"/>
        <v/>
      </c>
      <c r="BV19" s="14" t="str">
        <f>IFERROR(GETPIVOTDATA("Sum of STAT_BED_Occupied",Pivot!$A$3,"STAT_WARD_CODE",$A19,"Day",BV$1),"")</f>
        <v/>
      </c>
      <c r="BW19" s="16" t="str">
        <f>IFERROR(GETPIVOTDATA("Sum of STAT_BED_Available",Pivot!$A$3,"STAT_WARD_CODE",$A19,"Day",BW$1),"")</f>
        <v/>
      </c>
      <c r="BX19" s="33" t="str">
        <f t="shared" si="110"/>
        <v/>
      </c>
      <c r="BY19" s="14" t="str">
        <f>IFERROR(GETPIVOTDATA("Sum of STAT_BED_Occupied",Pivot!$A$3,"STAT_WARD_CODE",$A19,"Day",BY$1),"")</f>
        <v/>
      </c>
      <c r="BZ19" s="16" t="str">
        <f>IFERROR(GETPIVOTDATA("Sum of STAT_BED_Available",Pivot!$A$3,"STAT_WARD_CODE",$A19,"Day",BZ$1),"")</f>
        <v/>
      </c>
      <c r="CA19" s="33" t="str">
        <f t="shared" si="111"/>
        <v/>
      </c>
      <c r="CB19" s="14" t="str">
        <f>IFERROR(GETPIVOTDATA("Sum of STAT_BED_Occupied",Pivot!$A$3,"STAT_WARD_CODE",$A19,"Day",CB$1),"")</f>
        <v/>
      </c>
      <c r="CC19" s="16" t="str">
        <f>IFERROR(GETPIVOTDATA("Sum of STAT_BED_Available",Pivot!$A$3,"STAT_WARD_CODE",$A19,"Day",CC$1),"")</f>
        <v/>
      </c>
      <c r="CD19" s="33" t="str">
        <f t="shared" si="112"/>
        <v/>
      </c>
      <c r="CE19" s="14" t="str">
        <f>IFERROR(GETPIVOTDATA("Sum of STAT_BED_Occupied",Pivot!$A$3,"STAT_WARD_CODE",$A19,"Day",CE$1),"")</f>
        <v/>
      </c>
      <c r="CF19" s="16" t="str">
        <f>IFERROR(GETPIVOTDATA("Sum of STAT_BED_Available",Pivot!$A$3,"STAT_WARD_CODE",$A19,"Day",CF$1),"")</f>
        <v/>
      </c>
      <c r="CG19" s="33" t="str">
        <f t="shared" si="113"/>
        <v/>
      </c>
      <c r="CH19" s="14" t="str">
        <f>IFERROR(GETPIVOTDATA("Sum of STAT_BED_Occupied",Pivot!$A$3,"STAT_WARD_CODE",$A19,"Day",CH$1),"")</f>
        <v/>
      </c>
      <c r="CI19" s="16" t="str">
        <f>IFERROR(GETPIVOTDATA("Sum of STAT_BED_Available",Pivot!$A$3,"STAT_WARD_CODE",$A19,"Day",CI$1),"")</f>
        <v/>
      </c>
      <c r="CJ19" s="33" t="str">
        <f t="shared" si="114"/>
        <v/>
      </c>
      <c r="CK19" s="14" t="str">
        <f>IFERROR(GETPIVOTDATA("Sum of STAT_BED_Occupied",Pivot!$A$3,"STAT_WARD_CODE",$A19,"Day",CK$1),"")</f>
        <v/>
      </c>
      <c r="CL19" s="16" t="str">
        <f>IFERROR(GETPIVOTDATA("Sum of STAT_BED_Available",Pivot!$A$3,"STAT_WARD_CODE",$A19,"Day",CL$1),"")</f>
        <v/>
      </c>
      <c r="CM19" s="33" t="str">
        <f t="shared" si="115"/>
        <v/>
      </c>
      <c r="CN19" s="14" t="str">
        <f>IFERROR(GETPIVOTDATA("Sum of STAT_BED_Occupied",Pivot!$A$3,"STAT_WARD_CODE",$A19,"Day",CN$1),"")</f>
        <v/>
      </c>
      <c r="CO19" s="16" t="str">
        <f>IFERROR(GETPIVOTDATA("Sum of STAT_BED_Available",Pivot!$A$3,"STAT_WARD_CODE",$A19,"Day",CO$1),"")</f>
        <v/>
      </c>
      <c r="CP19" s="33" t="str">
        <f t="shared" si="116"/>
        <v/>
      </c>
      <c r="CQ19" s="14" t="str">
        <f>IFERROR(GETPIVOTDATA("Sum of STAT_BED_Occupied",Pivot!$A$3,"STAT_WARD_CODE",$A19,"Day",CQ$1),"")</f>
        <v/>
      </c>
      <c r="CR19" s="16" t="str">
        <f>IFERROR(GETPIVOTDATA("Sum of STAT_BED_Available",Pivot!$A$3,"STAT_WARD_CODE",$A19,"Day",CR$1),"")</f>
        <v/>
      </c>
      <c r="CS19" s="33" t="str">
        <f t="shared" si="117"/>
        <v/>
      </c>
      <c r="CT19" s="14" t="str">
        <f>IFERROR(GETPIVOTDATA("Sum of STAT_BED_Occupied",Pivot!$A$3,"STAT_WARD_CODE",$A19,"Day",CT$1),"")</f>
        <v/>
      </c>
      <c r="CU19" s="16" t="str">
        <f>IFERROR(GETPIVOTDATA("Sum of STAT_BED_Available",Pivot!$A$3,"STAT_WARD_CODE",$A19,"Day",CU$1),"")</f>
        <v/>
      </c>
      <c r="CV19" s="33" t="str">
        <f t="shared" si="118"/>
        <v/>
      </c>
      <c r="CW19" s="14" t="str">
        <f>IFERROR(GETPIVOTDATA("Sum of STAT_BED_Occupied",Pivot!$A$3,"STAT_WARD_CODE",$A19,"Day",CW$1),"")</f>
        <v/>
      </c>
      <c r="CX19" s="16" t="str">
        <f>IFERROR(GETPIVOTDATA("Sum of STAT_BED_Available",Pivot!$A$3,"STAT_WARD_CODE",$A19,"Day",CX$1),"")</f>
        <v/>
      </c>
      <c r="CY19" s="33" t="str">
        <f t="shared" si="119"/>
        <v/>
      </c>
      <c r="CZ19" s="14" t="str">
        <f>IFERROR(GETPIVOTDATA("Sum of STAT_BED_Occupied",Pivot!$A$3,"STAT_WARD_CODE",$A19,"Day",CZ$1),"")</f>
        <v/>
      </c>
      <c r="DA19" s="16" t="str">
        <f>IFERROR(GETPIVOTDATA("Sum of STAT_BED_Available",Pivot!$A$3,"STAT_WARD_CODE",$A19,"Day",DA$1),"")</f>
        <v/>
      </c>
      <c r="DB19" s="33" t="str">
        <f t="shared" si="120"/>
        <v/>
      </c>
      <c r="DC19" s="14" t="str">
        <f>IFERROR(GETPIVOTDATA("Sum of STAT_BED_Occupied",Pivot!$A$3,"STAT_WARD_CODE",$A19,"Day",DC$1),"")</f>
        <v/>
      </c>
      <c r="DD19" s="16" t="str">
        <f>IFERROR(GETPIVOTDATA("Sum of STAT_BED_Available",Pivot!$A$3,"STAT_WARD_CODE",$A19,"Day",DD$1),"")</f>
        <v/>
      </c>
      <c r="DE19" s="33" t="str">
        <f t="shared" si="121"/>
        <v/>
      </c>
      <c r="DF19" s="14" t="str">
        <f>IFERROR(GETPIVOTDATA("Sum of STAT_BED_Occupied",Pivot!$A$3,"STAT_WARD_CODE",$A19,"Day",DF$1),"")</f>
        <v/>
      </c>
      <c r="DG19" s="16" t="str">
        <f>IFERROR(GETPIVOTDATA("Sum of STAT_BED_Available",Pivot!$A$3,"STAT_WARD_CODE",$A19,"Day",DG$1),"")</f>
        <v/>
      </c>
      <c r="DH19" s="33" t="str">
        <f t="shared" si="122"/>
        <v/>
      </c>
      <c r="DI19" s="14" t="str">
        <f>IFERROR(GETPIVOTDATA("Sum of STAT_BED_Occupied",Pivot!$A$3,"STAT_WARD_CODE",$A19,"Day",DI$1),"")</f>
        <v/>
      </c>
      <c r="DJ19" s="16" t="str">
        <f>IFERROR(GETPIVOTDATA("Sum of STAT_BED_Available",Pivot!$A$3,"STAT_WARD_CODE",$A19,"Day",DJ$1),"")</f>
        <v/>
      </c>
      <c r="DK19" s="33" t="str">
        <f t="shared" si="123"/>
        <v/>
      </c>
      <c r="DL19" s="14" t="str">
        <f>IFERROR(GETPIVOTDATA("Sum of STAT_BED_Occupied",Pivot!$A$3,"STAT_WARD_CODE",$A19,"Day",DL$1),"")</f>
        <v/>
      </c>
    </row>
    <row r="20" spans="1:116" x14ac:dyDescent="0.25">
      <c r="A20" s="19" t="s">
        <v>45</v>
      </c>
      <c r="B20" s="32">
        <f>IFERROR(GETPIVOTDATA("Sum of STAT_BED_Occupied",Pivot!$A$3,"STAT_WARD_CODE",$A20,"Day",B$1),"")</f>
        <v>0</v>
      </c>
      <c r="C20" s="16">
        <f>IFERROR(GETPIVOTDATA("Sum of STAT_BED_Available",Pivot!$A$3,"STAT_WARD_CODE",$A20,"Day",C$1),"")</f>
        <v>0</v>
      </c>
      <c r="D20" s="38" t="str">
        <f t="shared" si="124"/>
        <v/>
      </c>
      <c r="E20" s="32">
        <f>IFERROR(GETPIVOTDATA("Sum of STAT_BED_Occupied",Pivot!$A$3,"STAT_WARD_CODE",$A20,"Day",E$1),"")</f>
        <v>0</v>
      </c>
      <c r="F20" s="16">
        <f>IFERROR(GETPIVOTDATA("Sum of STAT_BED_Available",Pivot!$A$3,"STAT_WARD_CODE",$A20,"Day",F$1),"")</f>
        <v>0</v>
      </c>
      <c r="G20" s="33" t="str">
        <f t="shared" si="87"/>
        <v/>
      </c>
      <c r="H20" s="14">
        <f>IFERROR(GETPIVOTDATA("Sum of STAT_BED_Occupied",Pivot!$A$3,"STAT_WARD_CODE",$A20,"Day",H$1),"")</f>
        <v>0</v>
      </c>
      <c r="I20" s="16">
        <f>IFERROR(GETPIVOTDATA("Sum of STAT_BED_Available",Pivot!$A$3,"STAT_WARD_CODE",$A20,"Day",I$1),"")</f>
        <v>0</v>
      </c>
      <c r="J20" s="38" t="str">
        <f t="shared" si="88"/>
        <v/>
      </c>
      <c r="K20" s="32">
        <f>IFERROR(GETPIVOTDATA("Sum of STAT_BED_Occupied",Pivot!$A$3,"STAT_WARD_CODE",$A20,"Day",K$1),"")</f>
        <v>0</v>
      </c>
      <c r="L20" s="16">
        <f>IFERROR(GETPIVOTDATA("Sum of STAT_BED_Available",Pivot!$A$3,"STAT_WARD_CODE",$A20,"Day",L$1),"")</f>
        <v>0</v>
      </c>
      <c r="M20" s="33" t="str">
        <f t="shared" si="89"/>
        <v/>
      </c>
      <c r="N20" s="14">
        <f>IFERROR(GETPIVOTDATA("Sum of STAT_BED_Occupied",Pivot!$A$3,"STAT_WARD_CODE",$A20,"Day",N$1),"")</f>
        <v>0</v>
      </c>
      <c r="O20" s="16">
        <f>IFERROR(GETPIVOTDATA("Sum of STAT_BED_Available",Pivot!$A$3,"STAT_WARD_CODE",$A20,"Day",O$1),"")</f>
        <v>0</v>
      </c>
      <c r="P20" s="38" t="str">
        <f t="shared" si="90"/>
        <v/>
      </c>
      <c r="Q20" s="32">
        <f>IFERROR(GETPIVOTDATA("Sum of STAT_BED_Occupied",Pivot!$A$3,"STAT_WARD_CODE",$A20,"Day",Q$1),"")</f>
        <v>0</v>
      </c>
      <c r="R20" s="16">
        <f>IFERROR(GETPIVOTDATA("Sum of STAT_BED_Available",Pivot!$A$3,"STAT_WARD_CODE",$A20,"Day",R$1),"")</f>
        <v>0</v>
      </c>
      <c r="S20" s="33" t="str">
        <f t="shared" si="91"/>
        <v/>
      </c>
      <c r="T20" s="14">
        <f>IFERROR(GETPIVOTDATA("Sum of STAT_BED_Occupied",Pivot!$A$3,"STAT_WARD_CODE",$A20,"Day",T$1),"")</f>
        <v>0</v>
      </c>
      <c r="U20" s="16">
        <f>IFERROR(GETPIVOTDATA("Sum of STAT_BED_Available",Pivot!$A$3,"STAT_WARD_CODE",$A20,"Day",U$1),"")</f>
        <v>0</v>
      </c>
      <c r="V20" s="38" t="str">
        <f t="shared" si="92"/>
        <v/>
      </c>
      <c r="W20" s="32">
        <f>IFERROR(GETPIVOTDATA("Sum of STAT_BED_Occupied",Pivot!$A$3,"STAT_WARD_CODE",$A20,"Day",W$1),"")</f>
        <v>0</v>
      </c>
      <c r="X20" s="16">
        <f>IFERROR(GETPIVOTDATA("Sum of STAT_BED_Available",Pivot!$A$3,"STAT_WARD_CODE",$A20,"Day",X$1),"")</f>
        <v>0</v>
      </c>
      <c r="Y20" s="33" t="str">
        <f t="shared" si="93"/>
        <v/>
      </c>
      <c r="Z20" s="14">
        <f>IFERROR(GETPIVOTDATA("Sum of STAT_BED_Occupied",Pivot!$A$3,"STAT_WARD_CODE",$A20,"Day",Z$1),"")</f>
        <v>0</v>
      </c>
      <c r="AA20" s="16">
        <f>IFERROR(GETPIVOTDATA("Sum of STAT_BED_Available",Pivot!$A$3,"STAT_WARD_CODE",$A20,"Day",AA$1),"")</f>
        <v>0</v>
      </c>
      <c r="AB20" s="38" t="str">
        <f t="shared" si="94"/>
        <v/>
      </c>
      <c r="AC20" s="32">
        <f>IFERROR(GETPIVOTDATA("Sum of STAT_BED_Occupied",Pivot!$A$3,"STAT_WARD_CODE",$A20,"Day",AC$1),"")</f>
        <v>0</v>
      </c>
      <c r="AD20" s="16">
        <f>IFERROR(GETPIVOTDATA("Sum of STAT_BED_Available",Pivot!$A$3,"STAT_WARD_CODE",$A20,"Day",AD$1),"")</f>
        <v>0</v>
      </c>
      <c r="AE20" s="33" t="str">
        <f t="shared" si="95"/>
        <v/>
      </c>
      <c r="AF20" s="14">
        <f>IFERROR(GETPIVOTDATA("Sum of STAT_BED_Occupied",Pivot!$A$3,"STAT_WARD_CODE",$A20,"Day",AF$1),"")</f>
        <v>0</v>
      </c>
      <c r="AG20" s="16">
        <f>IFERROR(GETPIVOTDATA("Sum of STAT_BED_Available",Pivot!$A$3,"STAT_WARD_CODE",$A20,"Day",AG$1),"")</f>
        <v>0</v>
      </c>
      <c r="AH20" s="33" t="str">
        <f t="shared" si="96"/>
        <v/>
      </c>
      <c r="AI20" s="14">
        <f>IFERROR(GETPIVOTDATA("Sum of STAT_BED_Occupied",Pivot!$A$3,"STAT_WARD_CODE",$A20,"Day",AI$1),"")</f>
        <v>0</v>
      </c>
      <c r="AJ20" s="16">
        <f>IFERROR(GETPIVOTDATA("Sum of STAT_BED_Available",Pivot!$A$3,"STAT_WARD_CODE",$A20,"Day",AJ$1),"")</f>
        <v>0</v>
      </c>
      <c r="AK20" s="33" t="str">
        <f t="shared" si="97"/>
        <v/>
      </c>
      <c r="AL20" s="14">
        <f>IFERROR(GETPIVOTDATA("Sum of STAT_BED_Occupied",Pivot!$A$3,"STAT_WARD_CODE",$A20,"Day",AL$1),"")</f>
        <v>0</v>
      </c>
      <c r="AM20" s="16">
        <f>IFERROR(GETPIVOTDATA("Sum of STAT_BED_Available",Pivot!$A$3,"STAT_WARD_CODE",$A20,"Day",AM$1),"")</f>
        <v>0</v>
      </c>
      <c r="AN20" s="33" t="str">
        <f t="shared" si="98"/>
        <v/>
      </c>
      <c r="AO20" s="14">
        <f>IFERROR(GETPIVOTDATA("Sum of STAT_BED_Occupied",Pivot!$A$3,"STAT_WARD_CODE",$A20,"Day",AO$1),"")</f>
        <v>0</v>
      </c>
      <c r="AP20" s="16">
        <f>IFERROR(GETPIVOTDATA("Sum of STAT_BED_Available",Pivot!$A$3,"STAT_WARD_CODE",$A20,"Day",AP$1),"")</f>
        <v>0</v>
      </c>
      <c r="AQ20" s="33" t="str">
        <f t="shared" si="99"/>
        <v/>
      </c>
      <c r="AR20" s="14">
        <f>IFERROR(GETPIVOTDATA("Sum of STAT_BED_Occupied",Pivot!$A$3,"STAT_WARD_CODE",$A20,"Day",AR$1),"")</f>
        <v>0</v>
      </c>
      <c r="AS20" s="16">
        <f>IFERROR(GETPIVOTDATA("Sum of STAT_BED_Available",Pivot!$A$3,"STAT_WARD_CODE",$A20,"Day",AS$1),"")</f>
        <v>0</v>
      </c>
      <c r="AT20" s="33" t="str">
        <f t="shared" si="100"/>
        <v/>
      </c>
      <c r="AU20" s="14" t="str">
        <f>IFERROR(GETPIVOTDATA("Sum of STAT_BED_Occupied",Pivot!$A$3,"STAT_WARD_CODE",$A20,"Day",AU$1),"")</f>
        <v/>
      </c>
      <c r="AV20" s="16" t="str">
        <f>IFERROR(GETPIVOTDATA("Sum of STAT_BED_Available",Pivot!$A$3,"STAT_WARD_CODE",$A20,"Day",AV$1),"")</f>
        <v/>
      </c>
      <c r="AW20" s="33" t="str">
        <f t="shared" si="101"/>
        <v/>
      </c>
      <c r="AX20" s="14" t="str">
        <f>IFERROR(GETPIVOTDATA("Sum of STAT_BED_Occupied",Pivot!$A$3,"STAT_WARD_CODE",$A20,"Day",AX$1),"")</f>
        <v/>
      </c>
      <c r="AY20" s="16" t="str">
        <f>IFERROR(GETPIVOTDATA("Sum of STAT_BED_Available",Pivot!$A$3,"STAT_WARD_CODE",$A20,"Day",AY$1),"")</f>
        <v/>
      </c>
      <c r="AZ20" s="33" t="str">
        <f t="shared" si="102"/>
        <v/>
      </c>
      <c r="BA20" s="14" t="str">
        <f>IFERROR(GETPIVOTDATA("Sum of STAT_BED_Occupied",Pivot!$A$3,"STAT_WARD_CODE",$A20,"Day",BA$1),"")</f>
        <v/>
      </c>
      <c r="BB20" s="16" t="str">
        <f>IFERROR(GETPIVOTDATA("Sum of STAT_BED_Available",Pivot!$A$3,"STAT_WARD_CODE",$A20,"Day",BB$1),"")</f>
        <v/>
      </c>
      <c r="BC20" s="33" t="str">
        <f t="shared" si="103"/>
        <v/>
      </c>
      <c r="BD20" s="14" t="str">
        <f>IFERROR(GETPIVOTDATA("Sum of STAT_BED_Occupied",Pivot!$A$3,"STAT_WARD_CODE",$A20,"Day",BD$1),"")</f>
        <v/>
      </c>
      <c r="BE20" s="16" t="str">
        <f>IFERROR(GETPIVOTDATA("Sum of STAT_BED_Available",Pivot!$A$3,"STAT_WARD_CODE",$A20,"Day",BE$1),"")</f>
        <v/>
      </c>
      <c r="BF20" s="33" t="str">
        <f t="shared" si="104"/>
        <v/>
      </c>
      <c r="BG20" s="14" t="str">
        <f>IFERROR(GETPIVOTDATA("Sum of STAT_BED_Occupied",Pivot!$A$3,"STAT_WARD_CODE",$A20,"Day",BG$1),"")</f>
        <v/>
      </c>
      <c r="BH20" s="16" t="str">
        <f>IFERROR(GETPIVOTDATA("Sum of STAT_BED_Available",Pivot!$A$3,"STAT_WARD_CODE",$A20,"Day",BH$1),"")</f>
        <v/>
      </c>
      <c r="BI20" s="33" t="str">
        <f t="shared" si="105"/>
        <v/>
      </c>
      <c r="BJ20" s="14" t="str">
        <f>IFERROR(GETPIVOTDATA("Sum of STAT_BED_Occupied",Pivot!$A$3,"STAT_WARD_CODE",$A20,"Day",BJ$1),"")</f>
        <v/>
      </c>
      <c r="BK20" s="16" t="str">
        <f>IFERROR(GETPIVOTDATA("Sum of STAT_BED_Available",Pivot!$A$3,"STAT_WARD_CODE",$A20,"Day",BK$1),"")</f>
        <v/>
      </c>
      <c r="BL20" s="33" t="str">
        <f t="shared" si="106"/>
        <v/>
      </c>
      <c r="BM20" s="14" t="str">
        <f>IFERROR(GETPIVOTDATA("Sum of STAT_BED_Occupied",Pivot!$A$3,"STAT_WARD_CODE",$A20,"Day",BM$1),"")</f>
        <v/>
      </c>
      <c r="BN20" s="16" t="str">
        <f>IFERROR(GETPIVOTDATA("Sum of STAT_BED_Available",Pivot!$A$3,"STAT_WARD_CODE",$A20,"Day",BN$1),"")</f>
        <v/>
      </c>
      <c r="BO20" s="33" t="str">
        <f t="shared" si="107"/>
        <v/>
      </c>
      <c r="BP20" s="14" t="str">
        <f>IFERROR(GETPIVOTDATA("Sum of STAT_BED_Occupied",Pivot!$A$3,"STAT_WARD_CODE",$A20,"Day",BP$1),"")</f>
        <v/>
      </c>
      <c r="BQ20" s="16" t="str">
        <f>IFERROR(GETPIVOTDATA("Sum of STAT_BED_Available",Pivot!$A$3,"STAT_WARD_CODE",$A20,"Day",BQ$1),"")</f>
        <v/>
      </c>
      <c r="BR20" s="33" t="str">
        <f t="shared" si="108"/>
        <v/>
      </c>
      <c r="BS20" s="14" t="str">
        <f>IFERROR(GETPIVOTDATA("Sum of STAT_BED_Occupied",Pivot!$A$3,"STAT_WARD_CODE",$A20,"Day",BS$1),"")</f>
        <v/>
      </c>
      <c r="BT20" s="16" t="str">
        <f>IFERROR(GETPIVOTDATA("Sum of STAT_BED_Available",Pivot!$A$3,"STAT_WARD_CODE",$A20,"Day",BT$1),"")</f>
        <v/>
      </c>
      <c r="BU20" s="33" t="str">
        <f t="shared" si="109"/>
        <v/>
      </c>
      <c r="BV20" s="14" t="str">
        <f>IFERROR(GETPIVOTDATA("Sum of STAT_BED_Occupied",Pivot!$A$3,"STAT_WARD_CODE",$A20,"Day",BV$1),"")</f>
        <v/>
      </c>
      <c r="BW20" s="16" t="str">
        <f>IFERROR(GETPIVOTDATA("Sum of STAT_BED_Available",Pivot!$A$3,"STAT_WARD_CODE",$A20,"Day",BW$1),"")</f>
        <v/>
      </c>
      <c r="BX20" s="33" t="str">
        <f t="shared" si="110"/>
        <v/>
      </c>
      <c r="BY20" s="14" t="str">
        <f>IFERROR(GETPIVOTDATA("Sum of STAT_BED_Occupied",Pivot!$A$3,"STAT_WARD_CODE",$A20,"Day",BY$1),"")</f>
        <v/>
      </c>
      <c r="BZ20" s="16" t="str">
        <f>IFERROR(GETPIVOTDATA("Sum of STAT_BED_Available",Pivot!$A$3,"STAT_WARD_CODE",$A20,"Day",BZ$1),"")</f>
        <v/>
      </c>
      <c r="CA20" s="33" t="str">
        <f t="shared" si="111"/>
        <v/>
      </c>
      <c r="CB20" s="14" t="str">
        <f>IFERROR(GETPIVOTDATA("Sum of STAT_BED_Occupied",Pivot!$A$3,"STAT_WARD_CODE",$A20,"Day",CB$1),"")</f>
        <v/>
      </c>
      <c r="CC20" s="16" t="str">
        <f>IFERROR(GETPIVOTDATA("Sum of STAT_BED_Available",Pivot!$A$3,"STAT_WARD_CODE",$A20,"Day",CC$1),"")</f>
        <v/>
      </c>
      <c r="CD20" s="33" t="str">
        <f t="shared" si="112"/>
        <v/>
      </c>
      <c r="CE20" s="14" t="str">
        <f>IFERROR(GETPIVOTDATA("Sum of STAT_BED_Occupied",Pivot!$A$3,"STAT_WARD_CODE",$A20,"Day",CE$1),"")</f>
        <v/>
      </c>
      <c r="CF20" s="16" t="str">
        <f>IFERROR(GETPIVOTDATA("Sum of STAT_BED_Available",Pivot!$A$3,"STAT_WARD_CODE",$A20,"Day",CF$1),"")</f>
        <v/>
      </c>
      <c r="CG20" s="33" t="str">
        <f t="shared" si="113"/>
        <v/>
      </c>
      <c r="CH20" s="14" t="str">
        <f>IFERROR(GETPIVOTDATA("Sum of STAT_BED_Occupied",Pivot!$A$3,"STAT_WARD_CODE",$A20,"Day",CH$1),"")</f>
        <v/>
      </c>
      <c r="CI20" s="16" t="str">
        <f>IFERROR(GETPIVOTDATA("Sum of STAT_BED_Available",Pivot!$A$3,"STAT_WARD_CODE",$A20,"Day",CI$1),"")</f>
        <v/>
      </c>
      <c r="CJ20" s="33" t="str">
        <f t="shared" si="114"/>
        <v/>
      </c>
      <c r="CK20" s="14" t="str">
        <f>IFERROR(GETPIVOTDATA("Sum of STAT_BED_Occupied",Pivot!$A$3,"STAT_WARD_CODE",$A20,"Day",CK$1),"")</f>
        <v/>
      </c>
      <c r="CL20" s="16" t="str">
        <f>IFERROR(GETPIVOTDATA("Sum of STAT_BED_Available",Pivot!$A$3,"STAT_WARD_CODE",$A20,"Day",CL$1),"")</f>
        <v/>
      </c>
      <c r="CM20" s="33" t="str">
        <f t="shared" si="115"/>
        <v/>
      </c>
      <c r="CN20" s="14" t="str">
        <f>IFERROR(GETPIVOTDATA("Sum of STAT_BED_Occupied",Pivot!$A$3,"STAT_WARD_CODE",$A20,"Day",CN$1),"")</f>
        <v/>
      </c>
      <c r="CO20" s="16" t="str">
        <f>IFERROR(GETPIVOTDATA("Sum of STAT_BED_Available",Pivot!$A$3,"STAT_WARD_CODE",$A20,"Day",CO$1),"")</f>
        <v/>
      </c>
      <c r="CP20" s="33" t="str">
        <f t="shared" si="116"/>
        <v/>
      </c>
      <c r="CQ20" s="14" t="str">
        <f>IFERROR(GETPIVOTDATA("Sum of STAT_BED_Occupied",Pivot!$A$3,"STAT_WARD_CODE",$A20,"Day",CQ$1),"")</f>
        <v/>
      </c>
      <c r="CR20" s="16" t="str">
        <f>IFERROR(GETPIVOTDATA("Sum of STAT_BED_Available",Pivot!$A$3,"STAT_WARD_CODE",$A20,"Day",CR$1),"")</f>
        <v/>
      </c>
      <c r="CS20" s="33" t="str">
        <f t="shared" si="117"/>
        <v/>
      </c>
      <c r="CT20" s="14" t="str">
        <f>IFERROR(GETPIVOTDATA("Sum of STAT_BED_Occupied",Pivot!$A$3,"STAT_WARD_CODE",$A20,"Day",CT$1),"")</f>
        <v/>
      </c>
      <c r="CU20" s="16" t="str">
        <f>IFERROR(GETPIVOTDATA("Sum of STAT_BED_Available",Pivot!$A$3,"STAT_WARD_CODE",$A20,"Day",CU$1),"")</f>
        <v/>
      </c>
      <c r="CV20" s="33" t="str">
        <f t="shared" si="118"/>
        <v/>
      </c>
      <c r="CW20" s="14" t="str">
        <f>IFERROR(GETPIVOTDATA("Sum of STAT_BED_Occupied",Pivot!$A$3,"STAT_WARD_CODE",$A20,"Day",CW$1),"")</f>
        <v/>
      </c>
      <c r="CX20" s="16" t="str">
        <f>IFERROR(GETPIVOTDATA("Sum of STAT_BED_Available",Pivot!$A$3,"STAT_WARD_CODE",$A20,"Day",CX$1),"")</f>
        <v/>
      </c>
      <c r="CY20" s="33" t="str">
        <f t="shared" si="119"/>
        <v/>
      </c>
      <c r="CZ20" s="14" t="str">
        <f>IFERROR(GETPIVOTDATA("Sum of STAT_BED_Occupied",Pivot!$A$3,"STAT_WARD_CODE",$A20,"Day",CZ$1),"")</f>
        <v/>
      </c>
      <c r="DA20" s="16" t="str">
        <f>IFERROR(GETPIVOTDATA("Sum of STAT_BED_Available",Pivot!$A$3,"STAT_WARD_CODE",$A20,"Day",DA$1),"")</f>
        <v/>
      </c>
      <c r="DB20" s="33" t="str">
        <f t="shared" si="120"/>
        <v/>
      </c>
      <c r="DC20" s="14" t="str">
        <f>IFERROR(GETPIVOTDATA("Sum of STAT_BED_Occupied",Pivot!$A$3,"STAT_WARD_CODE",$A20,"Day",DC$1),"")</f>
        <v/>
      </c>
      <c r="DD20" s="16" t="str">
        <f>IFERROR(GETPIVOTDATA("Sum of STAT_BED_Available",Pivot!$A$3,"STAT_WARD_CODE",$A20,"Day",DD$1),"")</f>
        <v/>
      </c>
      <c r="DE20" s="33" t="str">
        <f t="shared" si="121"/>
        <v/>
      </c>
      <c r="DF20" s="14" t="str">
        <f>IFERROR(GETPIVOTDATA("Sum of STAT_BED_Occupied",Pivot!$A$3,"STAT_WARD_CODE",$A20,"Day",DF$1),"")</f>
        <v/>
      </c>
      <c r="DG20" s="16" t="str">
        <f>IFERROR(GETPIVOTDATA("Sum of STAT_BED_Available",Pivot!$A$3,"STAT_WARD_CODE",$A20,"Day",DG$1),"")</f>
        <v/>
      </c>
      <c r="DH20" s="33" t="str">
        <f t="shared" si="122"/>
        <v/>
      </c>
      <c r="DI20" s="14" t="str">
        <f>IFERROR(GETPIVOTDATA("Sum of STAT_BED_Occupied",Pivot!$A$3,"STAT_WARD_CODE",$A20,"Day",DI$1),"")</f>
        <v/>
      </c>
      <c r="DJ20" s="16" t="str">
        <f>IFERROR(GETPIVOTDATA("Sum of STAT_BED_Available",Pivot!$A$3,"STAT_WARD_CODE",$A20,"Day",DJ$1),"")</f>
        <v/>
      </c>
      <c r="DK20" s="33" t="str">
        <f t="shared" si="123"/>
        <v/>
      </c>
      <c r="DL20" s="14" t="str">
        <f>IFERROR(GETPIVOTDATA("Sum of STAT_BED_Occupied",Pivot!$A$3,"STAT_WARD_CODE",$A20,"Day",DL$1),"")</f>
        <v/>
      </c>
    </row>
    <row r="21" spans="1:116" ht="15.75" thickBot="1" x14ac:dyDescent="0.3">
      <c r="A21" s="15" t="s">
        <v>46</v>
      </c>
      <c r="B21" s="34">
        <f>IFERROR(GETPIVOTDATA("Sum of STAT_BED_Occupied",Pivot!$A$3,"STAT_WARD_CODE",$A21,"Day",B$1),"")</f>
        <v>0</v>
      </c>
      <c r="C21" s="35">
        <f>IFERROR(GETPIVOTDATA("Sum of STAT_BED_Available",Pivot!$A$3,"STAT_WARD_CODE",$A21,"Day",C$1),"")</f>
        <v>0</v>
      </c>
      <c r="D21" s="39" t="str">
        <f t="shared" si="124"/>
        <v/>
      </c>
      <c r="E21" s="34">
        <f>IFERROR(GETPIVOTDATA("Sum of STAT_BED_Occupied",Pivot!$A$3,"STAT_WARD_CODE",$A21,"Day",E$1),"")</f>
        <v>0</v>
      </c>
      <c r="F21" s="35">
        <f>IFERROR(GETPIVOTDATA("Sum of STAT_BED_Available",Pivot!$A$3,"STAT_WARD_CODE",$A21,"Day",F$1),"")</f>
        <v>0</v>
      </c>
      <c r="G21" s="36" t="str">
        <f t="shared" si="87"/>
        <v/>
      </c>
      <c r="H21" s="41">
        <f>IFERROR(GETPIVOTDATA("Sum of STAT_BED_Occupied",Pivot!$A$3,"STAT_WARD_CODE",$A21,"Day",H$1),"")</f>
        <v>0</v>
      </c>
      <c r="I21" s="35">
        <f>IFERROR(GETPIVOTDATA("Sum of STAT_BED_Available",Pivot!$A$3,"STAT_WARD_CODE",$A21,"Day",I$1),"")</f>
        <v>0</v>
      </c>
      <c r="J21" s="39" t="str">
        <f t="shared" si="88"/>
        <v/>
      </c>
      <c r="K21" s="34">
        <f>IFERROR(GETPIVOTDATA("Sum of STAT_BED_Occupied",Pivot!$A$3,"STAT_WARD_CODE",$A21,"Day",K$1),"")</f>
        <v>0</v>
      </c>
      <c r="L21" s="35">
        <f>IFERROR(GETPIVOTDATA("Sum of STAT_BED_Available",Pivot!$A$3,"STAT_WARD_CODE",$A21,"Day",L$1),"")</f>
        <v>0</v>
      </c>
      <c r="M21" s="36" t="str">
        <f t="shared" si="89"/>
        <v/>
      </c>
      <c r="N21" s="41">
        <f>IFERROR(GETPIVOTDATA("Sum of STAT_BED_Occupied",Pivot!$A$3,"STAT_WARD_CODE",$A21,"Day",N$1),"")</f>
        <v>0</v>
      </c>
      <c r="O21" s="35">
        <f>IFERROR(GETPIVOTDATA("Sum of STAT_BED_Available",Pivot!$A$3,"STAT_WARD_CODE",$A21,"Day",O$1),"")</f>
        <v>0</v>
      </c>
      <c r="P21" s="39" t="str">
        <f t="shared" si="90"/>
        <v/>
      </c>
      <c r="Q21" s="34">
        <f>IFERROR(GETPIVOTDATA("Sum of STAT_BED_Occupied",Pivot!$A$3,"STAT_WARD_CODE",$A21,"Day",Q$1),"")</f>
        <v>0</v>
      </c>
      <c r="R21" s="35">
        <f>IFERROR(GETPIVOTDATA("Sum of STAT_BED_Available",Pivot!$A$3,"STAT_WARD_CODE",$A21,"Day",R$1),"")</f>
        <v>0</v>
      </c>
      <c r="S21" s="36" t="str">
        <f t="shared" si="91"/>
        <v/>
      </c>
      <c r="T21" s="41">
        <f>IFERROR(GETPIVOTDATA("Sum of STAT_BED_Occupied",Pivot!$A$3,"STAT_WARD_CODE",$A21,"Day",T$1),"")</f>
        <v>0</v>
      </c>
      <c r="U21" s="35">
        <f>IFERROR(GETPIVOTDATA("Sum of STAT_BED_Available",Pivot!$A$3,"STAT_WARD_CODE",$A21,"Day",U$1),"")</f>
        <v>0</v>
      </c>
      <c r="V21" s="39" t="str">
        <f t="shared" si="92"/>
        <v/>
      </c>
      <c r="W21" s="34">
        <f>IFERROR(GETPIVOTDATA("Sum of STAT_BED_Occupied",Pivot!$A$3,"STAT_WARD_CODE",$A21,"Day",W$1),"")</f>
        <v>0</v>
      </c>
      <c r="X21" s="35">
        <f>IFERROR(GETPIVOTDATA("Sum of STAT_BED_Available",Pivot!$A$3,"STAT_WARD_CODE",$A21,"Day",X$1),"")</f>
        <v>0</v>
      </c>
      <c r="Y21" s="36" t="str">
        <f t="shared" si="93"/>
        <v/>
      </c>
      <c r="Z21" s="41">
        <f>IFERROR(GETPIVOTDATA("Sum of STAT_BED_Occupied",Pivot!$A$3,"STAT_WARD_CODE",$A21,"Day",Z$1),"")</f>
        <v>3</v>
      </c>
      <c r="AA21" s="35">
        <f>IFERROR(GETPIVOTDATA("Sum of STAT_BED_Available",Pivot!$A$3,"STAT_WARD_CODE",$A21,"Day",AA$1),"")</f>
        <v>3</v>
      </c>
      <c r="AB21" s="39">
        <f t="shared" si="94"/>
        <v>1</v>
      </c>
      <c r="AC21" s="34">
        <f>IFERROR(GETPIVOTDATA("Sum of STAT_BED_Occupied",Pivot!$A$3,"STAT_WARD_CODE",$A21,"Day",AC$1),"")</f>
        <v>3</v>
      </c>
      <c r="AD21" s="35">
        <f>IFERROR(GETPIVOTDATA("Sum of STAT_BED_Available",Pivot!$A$3,"STAT_WARD_CODE",$A21,"Day",AD$1),"")</f>
        <v>3</v>
      </c>
      <c r="AE21" s="36">
        <f t="shared" si="95"/>
        <v>1</v>
      </c>
      <c r="AF21" s="41">
        <f>IFERROR(GETPIVOTDATA("Sum of STAT_BED_Occupied",Pivot!$A$3,"STAT_WARD_CODE",$A21,"Day",AF$1),"")</f>
        <v>2</v>
      </c>
      <c r="AG21" s="35">
        <f>IFERROR(GETPIVOTDATA("Sum of STAT_BED_Available",Pivot!$A$3,"STAT_WARD_CODE",$A21,"Day",AG$1),"")</f>
        <v>2</v>
      </c>
      <c r="AH21" s="36">
        <f t="shared" si="96"/>
        <v>1</v>
      </c>
      <c r="AI21" s="41">
        <f>IFERROR(GETPIVOTDATA("Sum of STAT_BED_Occupied",Pivot!$A$3,"STAT_WARD_CODE",$A21,"Day",AI$1),"")</f>
        <v>0</v>
      </c>
      <c r="AJ21" s="35">
        <f>IFERROR(GETPIVOTDATA("Sum of STAT_BED_Available",Pivot!$A$3,"STAT_WARD_CODE",$A21,"Day",AJ$1),"")</f>
        <v>0</v>
      </c>
      <c r="AK21" s="36" t="str">
        <f t="shared" si="97"/>
        <v/>
      </c>
      <c r="AL21" s="41">
        <f>IFERROR(GETPIVOTDATA("Sum of STAT_BED_Occupied",Pivot!$A$3,"STAT_WARD_CODE",$A21,"Day",AL$1),"")</f>
        <v>0</v>
      </c>
      <c r="AM21" s="35">
        <f>IFERROR(GETPIVOTDATA("Sum of STAT_BED_Available",Pivot!$A$3,"STAT_WARD_CODE",$A21,"Day",AM$1),"")</f>
        <v>0</v>
      </c>
      <c r="AN21" s="36" t="str">
        <f t="shared" si="98"/>
        <v/>
      </c>
      <c r="AO21" s="41">
        <f>IFERROR(GETPIVOTDATA("Sum of STAT_BED_Occupied",Pivot!$A$3,"STAT_WARD_CODE",$A21,"Day",AO$1),"")</f>
        <v>0</v>
      </c>
      <c r="AP21" s="35">
        <f>IFERROR(GETPIVOTDATA("Sum of STAT_BED_Available",Pivot!$A$3,"STAT_WARD_CODE",$A21,"Day",AP$1),"")</f>
        <v>0</v>
      </c>
      <c r="AQ21" s="36" t="str">
        <f t="shared" si="99"/>
        <v/>
      </c>
      <c r="AR21" s="41">
        <f>IFERROR(GETPIVOTDATA("Sum of STAT_BED_Occupied",Pivot!$A$3,"STAT_WARD_CODE",$A21,"Day",AR$1),"")</f>
        <v>0</v>
      </c>
      <c r="AS21" s="35">
        <f>IFERROR(GETPIVOTDATA("Sum of STAT_BED_Available",Pivot!$A$3,"STAT_WARD_CODE",$A21,"Day",AS$1),"")</f>
        <v>0</v>
      </c>
      <c r="AT21" s="36" t="str">
        <f t="shared" si="100"/>
        <v/>
      </c>
      <c r="AU21" s="41" t="str">
        <f>IFERROR(GETPIVOTDATA("Sum of STAT_BED_Occupied",Pivot!$A$3,"STAT_WARD_CODE",$A21,"Day",AU$1),"")</f>
        <v/>
      </c>
      <c r="AV21" s="35" t="str">
        <f>IFERROR(GETPIVOTDATA("Sum of STAT_BED_Available",Pivot!$A$3,"STAT_WARD_CODE",$A21,"Day",AV$1),"")</f>
        <v/>
      </c>
      <c r="AW21" s="36" t="str">
        <f t="shared" si="101"/>
        <v/>
      </c>
      <c r="AX21" s="41" t="str">
        <f>IFERROR(GETPIVOTDATA("Sum of STAT_BED_Occupied",Pivot!$A$3,"STAT_WARD_CODE",$A21,"Day",AX$1),"")</f>
        <v/>
      </c>
      <c r="AY21" s="35" t="str">
        <f>IFERROR(GETPIVOTDATA("Sum of STAT_BED_Available",Pivot!$A$3,"STAT_WARD_CODE",$A21,"Day",AY$1),"")</f>
        <v/>
      </c>
      <c r="AZ21" s="36" t="str">
        <f t="shared" si="102"/>
        <v/>
      </c>
      <c r="BA21" s="41" t="str">
        <f>IFERROR(GETPIVOTDATA("Sum of STAT_BED_Occupied",Pivot!$A$3,"STAT_WARD_CODE",$A21,"Day",BA$1),"")</f>
        <v/>
      </c>
      <c r="BB21" s="35" t="str">
        <f>IFERROR(GETPIVOTDATA("Sum of STAT_BED_Available",Pivot!$A$3,"STAT_WARD_CODE",$A21,"Day",BB$1),"")</f>
        <v/>
      </c>
      <c r="BC21" s="36" t="str">
        <f t="shared" si="103"/>
        <v/>
      </c>
      <c r="BD21" s="41" t="str">
        <f>IFERROR(GETPIVOTDATA("Sum of STAT_BED_Occupied",Pivot!$A$3,"STAT_WARD_CODE",$A21,"Day",BD$1),"")</f>
        <v/>
      </c>
      <c r="BE21" s="35" t="str">
        <f>IFERROR(GETPIVOTDATA("Sum of STAT_BED_Available",Pivot!$A$3,"STAT_WARD_CODE",$A21,"Day",BE$1),"")</f>
        <v/>
      </c>
      <c r="BF21" s="36" t="str">
        <f t="shared" si="104"/>
        <v/>
      </c>
      <c r="BG21" s="41" t="str">
        <f>IFERROR(GETPIVOTDATA("Sum of STAT_BED_Occupied",Pivot!$A$3,"STAT_WARD_CODE",$A21,"Day",BG$1),"")</f>
        <v/>
      </c>
      <c r="BH21" s="35" t="str">
        <f>IFERROR(GETPIVOTDATA("Sum of STAT_BED_Available",Pivot!$A$3,"STAT_WARD_CODE",$A21,"Day",BH$1),"")</f>
        <v/>
      </c>
      <c r="BI21" s="36" t="str">
        <f t="shared" si="105"/>
        <v/>
      </c>
      <c r="BJ21" s="41" t="str">
        <f>IFERROR(GETPIVOTDATA("Sum of STAT_BED_Occupied",Pivot!$A$3,"STAT_WARD_CODE",$A21,"Day",BJ$1),"")</f>
        <v/>
      </c>
      <c r="BK21" s="35" t="str">
        <f>IFERROR(GETPIVOTDATA("Sum of STAT_BED_Available",Pivot!$A$3,"STAT_WARD_CODE",$A21,"Day",BK$1),"")</f>
        <v/>
      </c>
      <c r="BL21" s="36" t="str">
        <f t="shared" si="106"/>
        <v/>
      </c>
      <c r="BM21" s="41" t="str">
        <f>IFERROR(GETPIVOTDATA("Sum of STAT_BED_Occupied",Pivot!$A$3,"STAT_WARD_CODE",$A21,"Day",BM$1),"")</f>
        <v/>
      </c>
      <c r="BN21" s="35" t="str">
        <f>IFERROR(GETPIVOTDATA("Sum of STAT_BED_Available",Pivot!$A$3,"STAT_WARD_CODE",$A21,"Day",BN$1),"")</f>
        <v/>
      </c>
      <c r="BO21" s="36" t="str">
        <f t="shared" si="107"/>
        <v/>
      </c>
      <c r="BP21" s="41" t="str">
        <f>IFERROR(GETPIVOTDATA("Sum of STAT_BED_Occupied",Pivot!$A$3,"STAT_WARD_CODE",$A21,"Day",BP$1),"")</f>
        <v/>
      </c>
      <c r="BQ21" s="35" t="str">
        <f>IFERROR(GETPIVOTDATA("Sum of STAT_BED_Available",Pivot!$A$3,"STAT_WARD_CODE",$A21,"Day",BQ$1),"")</f>
        <v/>
      </c>
      <c r="BR21" s="36" t="str">
        <f t="shared" si="108"/>
        <v/>
      </c>
      <c r="BS21" s="41" t="str">
        <f>IFERROR(GETPIVOTDATA("Sum of STAT_BED_Occupied",Pivot!$A$3,"STAT_WARD_CODE",$A21,"Day",BS$1),"")</f>
        <v/>
      </c>
      <c r="BT21" s="35" t="str">
        <f>IFERROR(GETPIVOTDATA("Sum of STAT_BED_Available",Pivot!$A$3,"STAT_WARD_CODE",$A21,"Day",BT$1),"")</f>
        <v/>
      </c>
      <c r="BU21" s="36" t="str">
        <f t="shared" si="109"/>
        <v/>
      </c>
      <c r="BV21" s="41" t="str">
        <f>IFERROR(GETPIVOTDATA("Sum of STAT_BED_Occupied",Pivot!$A$3,"STAT_WARD_CODE",$A21,"Day",BV$1),"")</f>
        <v/>
      </c>
      <c r="BW21" s="35" t="str">
        <f>IFERROR(GETPIVOTDATA("Sum of STAT_BED_Available",Pivot!$A$3,"STAT_WARD_CODE",$A21,"Day",BW$1),"")</f>
        <v/>
      </c>
      <c r="BX21" s="36" t="str">
        <f t="shared" si="110"/>
        <v/>
      </c>
      <c r="BY21" s="41" t="str">
        <f>IFERROR(GETPIVOTDATA("Sum of STAT_BED_Occupied",Pivot!$A$3,"STAT_WARD_CODE",$A21,"Day",BY$1),"")</f>
        <v/>
      </c>
      <c r="BZ21" s="35" t="str">
        <f>IFERROR(GETPIVOTDATA("Sum of STAT_BED_Available",Pivot!$A$3,"STAT_WARD_CODE",$A21,"Day",BZ$1),"")</f>
        <v/>
      </c>
      <c r="CA21" s="36" t="str">
        <f t="shared" si="111"/>
        <v/>
      </c>
      <c r="CB21" s="41" t="str">
        <f>IFERROR(GETPIVOTDATA("Sum of STAT_BED_Occupied",Pivot!$A$3,"STAT_WARD_CODE",$A21,"Day",CB$1),"")</f>
        <v/>
      </c>
      <c r="CC21" s="35" t="str">
        <f>IFERROR(GETPIVOTDATA("Sum of STAT_BED_Available",Pivot!$A$3,"STAT_WARD_CODE",$A21,"Day",CC$1),"")</f>
        <v/>
      </c>
      <c r="CD21" s="36" t="str">
        <f t="shared" si="112"/>
        <v/>
      </c>
      <c r="CE21" s="41" t="str">
        <f>IFERROR(GETPIVOTDATA("Sum of STAT_BED_Occupied",Pivot!$A$3,"STAT_WARD_CODE",$A21,"Day",CE$1),"")</f>
        <v/>
      </c>
      <c r="CF21" s="35" t="str">
        <f>IFERROR(GETPIVOTDATA("Sum of STAT_BED_Available",Pivot!$A$3,"STAT_WARD_CODE",$A21,"Day",CF$1),"")</f>
        <v/>
      </c>
      <c r="CG21" s="36" t="str">
        <f t="shared" si="113"/>
        <v/>
      </c>
      <c r="CH21" s="41" t="str">
        <f>IFERROR(GETPIVOTDATA("Sum of STAT_BED_Occupied",Pivot!$A$3,"STAT_WARD_CODE",$A21,"Day",CH$1),"")</f>
        <v/>
      </c>
      <c r="CI21" s="35" t="str">
        <f>IFERROR(GETPIVOTDATA("Sum of STAT_BED_Available",Pivot!$A$3,"STAT_WARD_CODE",$A21,"Day",CI$1),"")</f>
        <v/>
      </c>
      <c r="CJ21" s="36" t="str">
        <f t="shared" si="114"/>
        <v/>
      </c>
      <c r="CK21" s="41" t="str">
        <f>IFERROR(GETPIVOTDATA("Sum of STAT_BED_Occupied",Pivot!$A$3,"STAT_WARD_CODE",$A21,"Day",CK$1),"")</f>
        <v/>
      </c>
      <c r="CL21" s="35" t="str">
        <f>IFERROR(GETPIVOTDATA("Sum of STAT_BED_Available",Pivot!$A$3,"STAT_WARD_CODE",$A21,"Day",CL$1),"")</f>
        <v/>
      </c>
      <c r="CM21" s="36" t="str">
        <f t="shared" si="115"/>
        <v/>
      </c>
      <c r="CN21" s="41" t="str">
        <f>IFERROR(GETPIVOTDATA("Sum of STAT_BED_Occupied",Pivot!$A$3,"STAT_WARD_CODE",$A21,"Day",CN$1),"")</f>
        <v/>
      </c>
      <c r="CO21" s="35" t="str">
        <f>IFERROR(GETPIVOTDATA("Sum of STAT_BED_Available",Pivot!$A$3,"STAT_WARD_CODE",$A21,"Day",CO$1),"")</f>
        <v/>
      </c>
      <c r="CP21" s="36" t="str">
        <f t="shared" si="116"/>
        <v/>
      </c>
      <c r="CQ21" s="41" t="str">
        <f>IFERROR(GETPIVOTDATA("Sum of STAT_BED_Occupied",Pivot!$A$3,"STAT_WARD_CODE",$A21,"Day",CQ$1),"")</f>
        <v/>
      </c>
      <c r="CR21" s="35" t="str">
        <f>IFERROR(GETPIVOTDATA("Sum of STAT_BED_Available",Pivot!$A$3,"STAT_WARD_CODE",$A21,"Day",CR$1),"")</f>
        <v/>
      </c>
      <c r="CS21" s="36" t="str">
        <f t="shared" si="117"/>
        <v/>
      </c>
      <c r="CT21" s="41" t="str">
        <f>IFERROR(GETPIVOTDATA("Sum of STAT_BED_Occupied",Pivot!$A$3,"STAT_WARD_CODE",$A21,"Day",CT$1),"")</f>
        <v/>
      </c>
      <c r="CU21" s="35" t="str">
        <f>IFERROR(GETPIVOTDATA("Sum of STAT_BED_Available",Pivot!$A$3,"STAT_WARD_CODE",$A21,"Day",CU$1),"")</f>
        <v/>
      </c>
      <c r="CV21" s="36" t="str">
        <f t="shared" si="118"/>
        <v/>
      </c>
      <c r="CW21" s="41" t="str">
        <f>IFERROR(GETPIVOTDATA("Sum of STAT_BED_Occupied",Pivot!$A$3,"STAT_WARD_CODE",$A21,"Day",CW$1),"")</f>
        <v/>
      </c>
      <c r="CX21" s="35" t="str">
        <f>IFERROR(GETPIVOTDATA("Sum of STAT_BED_Available",Pivot!$A$3,"STAT_WARD_CODE",$A21,"Day",CX$1),"")</f>
        <v/>
      </c>
      <c r="CY21" s="36" t="str">
        <f t="shared" si="119"/>
        <v/>
      </c>
      <c r="CZ21" s="41" t="str">
        <f>IFERROR(GETPIVOTDATA("Sum of STAT_BED_Occupied",Pivot!$A$3,"STAT_WARD_CODE",$A21,"Day",CZ$1),"")</f>
        <v/>
      </c>
      <c r="DA21" s="35" t="str">
        <f>IFERROR(GETPIVOTDATA("Sum of STAT_BED_Available",Pivot!$A$3,"STAT_WARD_CODE",$A21,"Day",DA$1),"")</f>
        <v/>
      </c>
      <c r="DB21" s="36" t="str">
        <f t="shared" si="120"/>
        <v/>
      </c>
      <c r="DC21" s="41" t="str">
        <f>IFERROR(GETPIVOTDATA("Sum of STAT_BED_Occupied",Pivot!$A$3,"STAT_WARD_CODE",$A21,"Day",DC$1),"")</f>
        <v/>
      </c>
      <c r="DD21" s="35" t="str">
        <f>IFERROR(GETPIVOTDATA("Sum of STAT_BED_Available",Pivot!$A$3,"STAT_WARD_CODE",$A21,"Day",DD$1),"")</f>
        <v/>
      </c>
      <c r="DE21" s="36" t="str">
        <f t="shared" si="121"/>
        <v/>
      </c>
      <c r="DF21" s="41" t="str">
        <f>IFERROR(GETPIVOTDATA("Sum of STAT_BED_Occupied",Pivot!$A$3,"STAT_WARD_CODE",$A21,"Day",DF$1),"")</f>
        <v/>
      </c>
      <c r="DG21" s="35" t="str">
        <f>IFERROR(GETPIVOTDATA("Sum of STAT_BED_Available",Pivot!$A$3,"STAT_WARD_CODE",$A21,"Day",DG$1),"")</f>
        <v/>
      </c>
      <c r="DH21" s="36" t="str">
        <f t="shared" si="122"/>
        <v/>
      </c>
      <c r="DI21" s="41" t="str">
        <f>IFERROR(GETPIVOTDATA("Sum of STAT_BED_Occupied",Pivot!$A$3,"STAT_WARD_CODE",$A21,"Day",DI$1),"")</f>
        <v/>
      </c>
      <c r="DJ21" s="35" t="str">
        <f>IFERROR(GETPIVOTDATA("Sum of STAT_BED_Available",Pivot!$A$3,"STAT_WARD_CODE",$A21,"Day",DJ$1),"")</f>
        <v/>
      </c>
      <c r="DK21" s="36" t="str">
        <f t="shared" si="123"/>
        <v/>
      </c>
      <c r="DL21" s="41" t="str">
        <f>IFERROR(GETPIVOTDATA("Sum of STAT_BED_Occupied",Pivot!$A$3,"STAT_WARD_CODE",$A21,"Day",DL$1),"")</f>
        <v/>
      </c>
    </row>
    <row r="22" spans="1:116" x14ac:dyDescent="0.25">
      <c r="A22"/>
    </row>
    <row r="23" spans="1:116" x14ac:dyDescent="0.25">
      <c r="A23"/>
    </row>
    <row r="24" spans="1:116" x14ac:dyDescent="0.25">
      <c r="A24"/>
    </row>
    <row r="25" spans="1:116" x14ac:dyDescent="0.25">
      <c r="A25"/>
    </row>
    <row r="26" spans="1:116" x14ac:dyDescent="0.25">
      <c r="A26"/>
    </row>
    <row r="27" spans="1:116" x14ac:dyDescent="0.25">
      <c r="A27"/>
    </row>
    <row r="28" spans="1:116" x14ac:dyDescent="0.25">
      <c r="A28"/>
    </row>
    <row r="29" spans="1:116" x14ac:dyDescent="0.25">
      <c r="A29"/>
    </row>
    <row r="30" spans="1:116" x14ac:dyDescent="0.25">
      <c r="A30"/>
    </row>
    <row r="31" spans="1:116" x14ac:dyDescent="0.25">
      <c r="A31"/>
    </row>
    <row r="32" spans="1:116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W29"/>
  <sheetViews>
    <sheetView showWhiteSpace="0" zoomScale="40" zoomScaleNormal="40" zoomScaleSheetLayoutView="40" zoomScalePageLayoutView="40" workbookViewId="0">
      <selection activeCell="AB25" sqref="AB25"/>
    </sheetView>
  </sheetViews>
  <sheetFormatPr defaultRowHeight="15" x14ac:dyDescent="0.25"/>
  <cols>
    <col min="1" max="1" width="9.140625" style="26"/>
    <col min="2" max="2" width="42.28515625" customWidth="1"/>
    <col min="3" max="4" width="9.5703125" customWidth="1"/>
    <col min="5" max="5" width="18.140625" customWidth="1"/>
    <col min="7" max="7" width="25.42578125" customWidth="1"/>
    <col min="8" max="8" width="18.28515625" customWidth="1"/>
    <col min="9" max="9" width="25" customWidth="1"/>
    <col min="10" max="10" width="39.7109375" style="26" customWidth="1"/>
    <col min="11" max="11" width="60.85546875" style="26" customWidth="1"/>
    <col min="13" max="13" width="59.85546875" customWidth="1"/>
    <col min="14" max="18" width="12" customWidth="1"/>
    <col min="23" max="23" width="18.42578125" customWidth="1"/>
  </cols>
  <sheetData>
    <row r="1" spans="1:23" s="26" customFormat="1" ht="123" customHeight="1" thickBot="1" x14ac:dyDescent="0.3">
      <c r="A1" s="86"/>
      <c r="B1" s="179" t="str">
        <f ca="1">TEXT(W1+1,"dddd dd mmmm yyyy")&amp;" Daily Situation Report"</f>
        <v>Wednesday 25 March 2020 Daily Situation Report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87"/>
      <c r="W1" s="68">
        <f ca="1">TODAY()-1</f>
        <v>43914</v>
      </c>
    </row>
    <row r="2" spans="1:23" s="26" customFormat="1" ht="42" customHeight="1" thickBot="1" x14ac:dyDescent="0.3">
      <c r="A2" s="88"/>
      <c r="B2" s="180" t="str">
        <f ca="1">"Based on midnight census position "&amp;TEXT(W1,"dddd dd mmmm yyyy")</f>
        <v>Based on midnight census position Tuesday 24 March 2020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90"/>
    </row>
    <row r="3" spans="1:23" s="26" customFormat="1" ht="219" customHeight="1" thickBot="1" x14ac:dyDescent="0.5">
      <c r="A3" s="88"/>
      <c r="B3" s="116" t="s">
        <v>95</v>
      </c>
      <c r="C3" s="117" t="s">
        <v>100</v>
      </c>
      <c r="D3" s="117" t="s">
        <v>101</v>
      </c>
      <c r="E3" s="117" t="s">
        <v>102</v>
      </c>
      <c r="F3" s="118"/>
      <c r="G3" s="119" t="s">
        <v>118</v>
      </c>
      <c r="H3" s="120" t="s">
        <v>59</v>
      </c>
      <c r="I3" s="121" t="s">
        <v>119</v>
      </c>
      <c r="J3" s="121" t="s">
        <v>62</v>
      </c>
      <c r="K3" s="120" t="s">
        <v>94</v>
      </c>
      <c r="L3" s="118"/>
      <c r="M3" s="122" t="s">
        <v>96</v>
      </c>
      <c r="N3" s="123" t="s">
        <v>127</v>
      </c>
      <c r="O3" s="124" t="s">
        <v>130</v>
      </c>
      <c r="P3" s="123" t="s">
        <v>128</v>
      </c>
      <c r="Q3" s="123" t="s">
        <v>129</v>
      </c>
      <c r="R3" s="123" t="s">
        <v>131</v>
      </c>
      <c r="S3" s="90"/>
    </row>
    <row r="4" spans="1:23" ht="39" customHeight="1" x14ac:dyDescent="0.45">
      <c r="A4" s="88"/>
      <c r="B4" s="125" t="s">
        <v>15</v>
      </c>
      <c r="C4" s="126" t="e">
        <f ca="1">GETPIVOTDATA("Sum of STAT_BED_OCCUPIED",Pivot!$A$3,"STAT_WARD_CODE",B4,"Day",$W$1)</f>
        <v>#REF!</v>
      </c>
      <c r="D4" s="127" t="e">
        <f ca="1">GETPIVOTDATA("Sum of STAT_BED_AVAILABLE",Pivot!$A$3,"STAT_WARD_CODE",$B4,"Day",$W$1)-C4</f>
        <v>#REF!</v>
      </c>
      <c r="E4" s="128" t="str">
        <f ca="1">IFERROR(C4/(C4+D4),"")</f>
        <v/>
      </c>
      <c r="F4" s="118"/>
      <c r="G4" s="129" t="str">
        <f>IF(H4="","","Patient 1")</f>
        <v>Patient 1</v>
      </c>
      <c r="H4" s="130" t="str">
        <f>IF('Patient Pivot'!A5=0,H3,IF('Patient Pivot'!A5="Grand Total","",'Patient Pivot'!A5))</f>
        <v>HDU 3</v>
      </c>
      <c r="I4" s="131">
        <f>IF(H4="","",'Patient Pivot'!B5)</f>
        <v>0.22986111111094942</v>
      </c>
      <c r="J4" s="131" t="str">
        <f>IF(I4="","",'Patient Pivot'!C5)</f>
        <v>Cardiac Surgery</v>
      </c>
      <c r="K4" s="132" t="str">
        <f>IF('Patient Pivot'!D5="#N/A","Unknown",IF(J4="","",'Patient Pivot'!D5))</f>
        <v>Lanarkshire</v>
      </c>
      <c r="L4" s="118"/>
      <c r="M4" s="133" t="s">
        <v>68</v>
      </c>
      <c r="N4" s="134" t="e">
        <f ca="1">GETPIVOTDATA("Sum of Elective",'Admissions per Spec Pivot'!$A$3,"Specialty",$M4,"Date",$W$1)</f>
        <v>#REF!</v>
      </c>
      <c r="O4" s="127" t="e">
        <f ca="1">GETPIVOTDATA("Sum of Urgent",'Admissions per Spec Pivot'!$A$3,"Specialty",$M4,"Date",$W$1)</f>
        <v>#REF!</v>
      </c>
      <c r="P4" s="127" t="e">
        <f ca="1">GETPIVOTDATA("Sum of Emergency",'Admissions per Spec Pivot'!$A$3,"Specialty",$M4,"Date",$W$1)</f>
        <v>#REF!</v>
      </c>
      <c r="Q4" s="127" t="e">
        <f ca="1">GETPIVOTDATA("Sum of Transfer",'Admissions per Spec Pivot'!$A$3,"Specialty",$M4,"Date",$W$1)</f>
        <v>#REF!</v>
      </c>
      <c r="R4" s="135" t="e">
        <f ca="1">GETPIVOTDATA("Sum of Total",'Admissions per Spec Pivot'!$A$3,"Specialty",$M4,"Date",$W$1)</f>
        <v>#REF!</v>
      </c>
      <c r="S4" s="90"/>
    </row>
    <row r="5" spans="1:23" ht="39" customHeight="1" thickBot="1" x14ac:dyDescent="0.5">
      <c r="A5" s="88"/>
      <c r="B5" s="136" t="s">
        <v>17</v>
      </c>
      <c r="C5" s="137" t="e">
        <f ca="1">GETPIVOTDATA("Sum of STAT_BED_OCCUPIED",Pivot!$A$3,"STAT_WARD_CODE",B5,"Day",$W$1)</f>
        <v>#REF!</v>
      </c>
      <c r="D5" s="138" t="e">
        <f ca="1">GETPIVOTDATA("Sum of STAT_BED_AVAILABLE",Pivot!$A$3,"STAT_WARD_CODE",$B5,"Day",$W$1)-C5</f>
        <v>#REF!</v>
      </c>
      <c r="E5" s="139" t="str">
        <f ca="1">IFERROR(C5/(C5+D5),"")</f>
        <v/>
      </c>
      <c r="F5" s="118"/>
      <c r="G5" s="140" t="str">
        <f>IF(H5="","","Patient 2")</f>
        <v>Patient 2</v>
      </c>
      <c r="H5" s="141" t="str">
        <f>IF('Patient Pivot'!A6=0,H4,IF('Patient Pivot'!A6="Grand Total","",'Patient Pivot'!A6))</f>
        <v>HDU 3</v>
      </c>
      <c r="I5" s="142">
        <f>IF(H5="","",'Patient Pivot'!B6)</f>
        <v>0.3631944444423425</v>
      </c>
      <c r="J5" s="142" t="str">
        <f>IF(I5="","",'Patient Pivot'!C6)</f>
        <v>Thoracic Surgery</v>
      </c>
      <c r="K5" s="143" t="str">
        <f>IF('Patient Pivot'!D6="#N/A","Unknown",IF(J5="","",'Patient Pivot'!D6))</f>
        <v>Greater Glasgow and Clyde</v>
      </c>
      <c r="L5" s="118"/>
      <c r="M5" s="144" t="s">
        <v>70</v>
      </c>
      <c r="N5" s="145" t="e">
        <f ca="1">GETPIVOTDATA("Sum of Elective",'Admissions per Spec Pivot'!$A$3,"Specialty",$M5,"Date",$W$1)</f>
        <v>#REF!</v>
      </c>
      <c r="O5" s="146" t="e">
        <f ca="1">GETPIVOTDATA("Sum of Urgent",'Admissions per Spec Pivot'!$A$3,"Specialty",$M5,"Date",$W$1)</f>
        <v>#REF!</v>
      </c>
      <c r="P5" s="146" t="e">
        <f ca="1">GETPIVOTDATA("Sum of Emergency",'Admissions per Spec Pivot'!$A$3,"Specialty",$M5,"Date",$W$1)</f>
        <v>#REF!</v>
      </c>
      <c r="Q5" s="146" t="e">
        <f ca="1">GETPIVOTDATA("Sum of Transfer",'Admissions per Spec Pivot'!$A$3,"Specialty",$M5,"Date",$W$1)</f>
        <v>#REF!</v>
      </c>
      <c r="R5" s="147" t="e">
        <f ca="1">GETPIVOTDATA("Sum of Total",'Admissions per Spec Pivot'!$A$3,"Specialty",$M5,"Date",$W$1)</f>
        <v>#REF!</v>
      </c>
      <c r="S5" s="90"/>
    </row>
    <row r="6" spans="1:23" ht="39" customHeight="1" thickBot="1" x14ac:dyDescent="0.5">
      <c r="A6" s="88"/>
      <c r="B6" s="148" t="s">
        <v>98</v>
      </c>
      <c r="C6" s="149" t="e">
        <f ca="1">C5+C4</f>
        <v>#REF!</v>
      </c>
      <c r="D6" s="150" t="e">
        <f ca="1">D5+D4</f>
        <v>#REF!</v>
      </c>
      <c r="E6" s="151" t="e">
        <f ca="1">C6/(C6+D6)</f>
        <v>#REF!</v>
      </c>
      <c r="F6" s="118"/>
      <c r="G6" s="140" t="str">
        <f>IF(H6="","","Patient 3")</f>
        <v>Patient 3</v>
      </c>
      <c r="H6" s="141" t="str">
        <f>IF('Patient Pivot'!A7=0,H5,IF('Patient Pivot'!A7="Grand Total","",'Patient Pivot'!A7))</f>
        <v>HDU 3</v>
      </c>
      <c r="I6" s="142">
        <f>IF(H6="","",'Patient Pivot'!B7)</f>
        <v>0.49305555555474712</v>
      </c>
      <c r="J6" s="142" t="str">
        <f>IF(I6="","",'Patient Pivot'!C7)</f>
        <v>Cardiac Surgery</v>
      </c>
      <c r="K6" s="143" t="str">
        <f>IF('Patient Pivot'!D7="#N/A","Unknown",IF(J6="","",'Patient Pivot'!D7))</f>
        <v>Greater Glasgow and Clyde</v>
      </c>
      <c r="L6" s="118"/>
      <c r="M6" s="144" t="s">
        <v>65</v>
      </c>
      <c r="N6" s="145" t="e">
        <f ca="1">GETPIVOTDATA("Sum of Elective",'Admissions per Spec Pivot'!$A$3,"Specialty",$M6,"Date",$W$1)</f>
        <v>#REF!</v>
      </c>
      <c r="O6" s="146" t="e">
        <f ca="1">GETPIVOTDATA("Sum of Urgent",'Admissions per Spec Pivot'!$A$3,"Specialty",$M6,"Date",$W$1)</f>
        <v>#REF!</v>
      </c>
      <c r="P6" s="146" t="e">
        <f ca="1">GETPIVOTDATA("Sum of Emergency",'Admissions per Spec Pivot'!$A$3,"Specialty",$M6,"Date",$W$1)</f>
        <v>#REF!</v>
      </c>
      <c r="Q6" s="146" t="e">
        <f ca="1">GETPIVOTDATA("Sum of Transfer",'Admissions per Spec Pivot'!$A$3,"Specialty",$M6,"Date",$W$1)</f>
        <v>#REF!</v>
      </c>
      <c r="R6" s="147" t="e">
        <f ca="1">GETPIVOTDATA("Sum of Total",'Admissions per Spec Pivot'!$A$3,"Specialty",$M6,"Date",$W$1)</f>
        <v>#REF!</v>
      </c>
      <c r="S6" s="90"/>
    </row>
    <row r="7" spans="1:23" ht="39" customHeight="1" x14ac:dyDescent="0.45">
      <c r="A7" s="88"/>
      <c r="B7" s="136" t="s">
        <v>11</v>
      </c>
      <c r="C7" s="152" t="e">
        <f ca="1">GETPIVOTDATA("Sum of STAT_BED_OCCUPIED",Pivot!$A$3,"STAT_WARD_CODE",B7,"Day",$W$1)</f>
        <v>#REF!</v>
      </c>
      <c r="D7" s="153" t="e">
        <f ca="1">GETPIVOTDATA("Sum of STAT_BED_AVAILABLE",Pivot!$A$3,"STAT_WARD_CODE",$B7,"Day",$W$1)-C7</f>
        <v>#REF!</v>
      </c>
      <c r="E7" s="154" t="str">
        <f t="shared" ref="E7:E8" ca="1" si="0">IFERROR(C7/(C7+D7),"")</f>
        <v/>
      </c>
      <c r="F7" s="118"/>
      <c r="G7" s="140" t="str">
        <f>IF(H7="","","Patient 4")</f>
        <v>Patient 4</v>
      </c>
      <c r="H7" s="141" t="str">
        <f>IF('Patient Pivot'!A8=0,H6,IF('Patient Pivot'!A8="Grand Total","",'Patient Pivot'!A8))</f>
        <v>HDU 3</v>
      </c>
      <c r="I7" s="142">
        <f>IF(H7="","",'Patient Pivot'!B8)</f>
        <v>0.60902777777664596</v>
      </c>
      <c r="J7" s="142" t="str">
        <f>IF(I7="","",'Patient Pivot'!C8)</f>
        <v>Thoracic Surgery</v>
      </c>
      <c r="K7" s="143" t="str">
        <f>IF('Patient Pivot'!D8="#N/A","Unknown",IF(J7="","",'Patient Pivot'!D8))</f>
        <v>Forth Valley</v>
      </c>
      <c r="L7" s="118"/>
      <c r="M7" s="144" t="s">
        <v>125</v>
      </c>
      <c r="N7" s="145" t="e">
        <f ca="1">GETPIVOTDATA("Sum of Elective",'Admissions per Spec Pivot'!$A$3,"Specialty",$M7,"Date",$W$1)</f>
        <v>#REF!</v>
      </c>
      <c r="O7" s="146" t="e">
        <f ca="1">GETPIVOTDATA("Sum of Urgent",'Admissions per Spec Pivot'!$A$3,"Specialty",$M7,"Date",$W$1)</f>
        <v>#REF!</v>
      </c>
      <c r="P7" s="146" t="e">
        <f ca="1">GETPIVOTDATA("Sum of Emergency",'Admissions per Spec Pivot'!$A$3,"Specialty",$M7,"Date",$W$1)</f>
        <v>#REF!</v>
      </c>
      <c r="Q7" s="146" t="e">
        <f ca="1">GETPIVOTDATA("Sum of Transfer",'Admissions per Spec Pivot'!$A$3,"Specialty",$M7,"Date",$W$1)</f>
        <v>#REF!</v>
      </c>
      <c r="R7" s="147" t="e">
        <f ca="1">GETPIVOTDATA("Sum of Total",'Admissions per Spec Pivot'!$A$3,"Specialty",$M7,"Date",$W$1)</f>
        <v>#REF!</v>
      </c>
      <c r="S7" s="90"/>
    </row>
    <row r="8" spans="1:23" s="26" customFormat="1" ht="39" customHeight="1" thickBot="1" x14ac:dyDescent="0.5">
      <c r="A8" s="88"/>
      <c r="B8" s="136" t="s">
        <v>13</v>
      </c>
      <c r="C8" s="137" t="e">
        <f ca="1">GETPIVOTDATA("Sum of STAT_BED_OCCUPIED",Pivot!$A$3,"STAT_WARD_CODE",B8,"Day",$W$1)</f>
        <v>#REF!</v>
      </c>
      <c r="D8" s="138" t="e">
        <f ca="1">GETPIVOTDATA("Sum of STAT_BED_AVAILABLE",Pivot!$A$3,"STAT_WARD_CODE",$B8,"Day",$W$1)-C8</f>
        <v>#REF!</v>
      </c>
      <c r="E8" s="139" t="str">
        <f t="shared" ca="1" si="0"/>
        <v/>
      </c>
      <c r="F8" s="118"/>
      <c r="G8" s="140" t="str">
        <f>IF(H8="","","Patient 5")</f>
        <v>Patient 5</v>
      </c>
      <c r="H8" s="141" t="str">
        <f>IF('Patient Pivot'!A9=0,H7,IF('Patient Pivot'!A9="Grand Total","",'Patient Pivot'!A9))</f>
        <v>HDU 3</v>
      </c>
      <c r="I8" s="142">
        <f>IF(H8="","",'Patient Pivot'!B9)</f>
        <v>0.60972222222335404</v>
      </c>
      <c r="J8" s="142" t="str">
        <f>IF(I8="","",'Patient Pivot'!C9)</f>
        <v>Thoracic Surgery</v>
      </c>
      <c r="K8" s="143" t="str">
        <f>IF('Patient Pivot'!D9="#N/A","Unknown",IF(J8="","",'Patient Pivot'!D9))</f>
        <v>Forth Valley</v>
      </c>
      <c r="L8" s="118"/>
      <c r="M8" s="144" t="s">
        <v>123</v>
      </c>
      <c r="N8" s="145" t="e">
        <f ca="1">GETPIVOTDATA("Sum of Elective",'Admissions per Spec Pivot'!$A$3,"Specialty",$M8,"Date",$W$1)</f>
        <v>#REF!</v>
      </c>
      <c r="O8" s="146" t="e">
        <f ca="1">GETPIVOTDATA("Sum of Urgent",'Admissions per Spec Pivot'!$A$3,"Specialty",$M8,"Date",$W$1)</f>
        <v>#REF!</v>
      </c>
      <c r="P8" s="146" t="e">
        <f ca="1">GETPIVOTDATA("Sum of Emergency",'Admissions per Spec Pivot'!$A$3,"Specialty",$M8,"Date",$W$1)</f>
        <v>#REF!</v>
      </c>
      <c r="Q8" s="146" t="e">
        <f ca="1">GETPIVOTDATA("Sum of Transfer",'Admissions per Spec Pivot'!$A$3,"Specialty",$M8,"Date",$W$1)</f>
        <v>#REF!</v>
      </c>
      <c r="R8" s="147" t="e">
        <f ca="1">GETPIVOTDATA("Sum of Total",'Admissions per Spec Pivot'!$A$3,"Specialty",$M8,"Date",$W$1)</f>
        <v>#REF!</v>
      </c>
      <c r="S8" s="90"/>
    </row>
    <row r="9" spans="1:23" s="26" customFormat="1" ht="39" customHeight="1" thickBot="1" x14ac:dyDescent="0.5">
      <c r="A9" s="88"/>
      <c r="B9" s="148" t="s">
        <v>99</v>
      </c>
      <c r="C9" s="149" t="e">
        <f ca="1">C8+C7</f>
        <v>#REF!</v>
      </c>
      <c r="D9" s="150" t="e">
        <f ca="1">D8+D7</f>
        <v>#REF!</v>
      </c>
      <c r="E9" s="151" t="e">
        <f ca="1">C9/(C9+D9)</f>
        <v>#REF!</v>
      </c>
      <c r="F9" s="118"/>
      <c r="G9" s="140" t="str">
        <f>IF(H9="","","Patient 6")</f>
        <v>Patient 6</v>
      </c>
      <c r="H9" s="141" t="str">
        <f>IF('Patient Pivot'!A10=0,H8,IF('Patient Pivot'!A10="Grand Total","",'Patient Pivot'!A10))</f>
        <v>HDU 3</v>
      </c>
      <c r="I9" s="142">
        <f>IF(H9="","",'Patient Pivot'!B10)</f>
        <v>3.351388888891961</v>
      </c>
      <c r="J9" s="142" t="str">
        <f>IF(I9="","",'Patient Pivot'!C10)</f>
        <v>Cardiac Surgery</v>
      </c>
      <c r="K9" s="143" t="str">
        <f>IF('Patient Pivot'!D10="#N/A","Unknown",IF(J9="","",'Patient Pivot'!D10))</f>
        <v>Greater Glasgow and Clyde</v>
      </c>
      <c r="L9" s="118"/>
      <c r="M9" s="144" t="s">
        <v>124</v>
      </c>
      <c r="N9" s="145" t="e">
        <f ca="1">GETPIVOTDATA("Sum of Elective",'Admissions per Spec Pivot'!$A$3,"Specialty",$M9,"Date",$W$1)</f>
        <v>#REF!</v>
      </c>
      <c r="O9" s="146" t="e">
        <f ca="1">GETPIVOTDATA("Sum of Urgent",'Admissions per Spec Pivot'!$A$3,"Specialty",$M9,"Date",$W$1)</f>
        <v>#REF!</v>
      </c>
      <c r="P9" s="146" t="e">
        <f ca="1">GETPIVOTDATA("Sum of Emergency",'Admissions per Spec Pivot'!$A$3,"Specialty",$M9,"Date",$W$1)</f>
        <v>#REF!</v>
      </c>
      <c r="Q9" s="146" t="e">
        <f ca="1">GETPIVOTDATA("Sum of Transfer",'Admissions per Spec Pivot'!$A$3,"Specialty",$M9,"Date",$W$1)</f>
        <v>#REF!</v>
      </c>
      <c r="R9" s="147" t="e">
        <f ca="1">GETPIVOTDATA("Sum of Total",'Admissions per Spec Pivot'!$A$3,"Specialty",$M9,"Date",$W$1)</f>
        <v>#REF!</v>
      </c>
      <c r="S9" s="90"/>
    </row>
    <row r="10" spans="1:23" s="26" customFormat="1" ht="39" customHeight="1" thickBot="1" x14ac:dyDescent="0.5">
      <c r="A10" s="88"/>
      <c r="B10" s="155" t="s">
        <v>97</v>
      </c>
      <c r="C10" s="156" t="e">
        <f ca="1">C9+C6</f>
        <v>#REF!</v>
      </c>
      <c r="D10" s="157" t="e">
        <f ca="1">D9+D6</f>
        <v>#REF!</v>
      </c>
      <c r="E10" s="158" t="e">
        <f ca="1">C10/(C10+D10)</f>
        <v>#REF!</v>
      </c>
      <c r="F10" s="118"/>
      <c r="G10" s="140" t="str">
        <f>IF(H10="","","Patient 7")</f>
        <v>Patient 7</v>
      </c>
      <c r="H10" s="141" t="str">
        <f>IF('Patient Pivot'!A11=0,H9,IF('Patient Pivot'!A11="Grand Total","",'Patient Pivot'!A11))</f>
        <v>HDU 3</v>
      </c>
      <c r="I10" s="142">
        <f>IF(H10="","",'Patient Pivot'!B11)</f>
        <v>7.5798611111094942</v>
      </c>
      <c r="J10" s="142" t="str">
        <f>IF(I10="","",'Patient Pivot'!C11)</f>
        <v>Cardiac Surgery</v>
      </c>
      <c r="K10" s="143" t="str">
        <f>IF('Patient Pivot'!D11="#N/A","Unknown",IF(J10="","",'Patient Pivot'!D11))</f>
        <v>Greater Glasgow and Clyde</v>
      </c>
      <c r="L10" s="118"/>
      <c r="M10" s="144" t="s">
        <v>122</v>
      </c>
      <c r="N10" s="145" t="e">
        <f ca="1">GETPIVOTDATA("Sum of Elective",'Admissions per Spec Pivot'!$A$3,"Specialty",$M10,"Date",$W$1)</f>
        <v>#REF!</v>
      </c>
      <c r="O10" s="146" t="e">
        <f ca="1">GETPIVOTDATA("Sum of Urgent",'Admissions per Spec Pivot'!$A$3,"Specialty",$M10,"Date",$W$1)</f>
        <v>#REF!</v>
      </c>
      <c r="P10" s="146" t="e">
        <f ca="1">GETPIVOTDATA("Sum of Emergency",'Admissions per Spec Pivot'!$A$3,"Specialty",$M10,"Date",$W$1)</f>
        <v>#REF!</v>
      </c>
      <c r="Q10" s="146" t="e">
        <f ca="1">GETPIVOTDATA("Sum of Transfer",'Admissions per Spec Pivot'!$A$3,"Specialty",$M10,"Date",$W$1)</f>
        <v>#REF!</v>
      </c>
      <c r="R10" s="147" t="e">
        <f ca="1">GETPIVOTDATA("Sum of Total",'Admissions per Spec Pivot'!$A$3,"Specialty",$M10,"Date",$W$1)</f>
        <v>#REF!</v>
      </c>
      <c r="S10" s="90"/>
    </row>
    <row r="11" spans="1:23" ht="39" customHeight="1" thickBot="1" x14ac:dyDescent="0.5">
      <c r="A11" s="88"/>
      <c r="B11" s="136" t="s">
        <v>19</v>
      </c>
      <c r="C11" s="152" t="e">
        <f ca="1">GETPIVOTDATA("Sum of STAT_BED_OCCUPIED",Pivot!$A$3,"STAT_WARD_CODE",B11,"Day",$W$1)</f>
        <v>#REF!</v>
      </c>
      <c r="D11" s="153" t="e">
        <f ca="1">GETPIVOTDATA("Sum of STAT_BED_AVAILABLE",Pivot!$A$3,"STAT_WARD_CODE",$B11,"Day",$W$1)-C11</f>
        <v>#REF!</v>
      </c>
      <c r="E11" s="154" t="str">
        <f t="shared" ref="E11:E24" ca="1" si="1">IFERROR(C11/(C11+D11),"")</f>
        <v/>
      </c>
      <c r="F11" s="118"/>
      <c r="G11" s="140" t="str">
        <f>IF(H11="","","Patient 8")</f>
        <v>Patient 8</v>
      </c>
      <c r="H11" s="141" t="str">
        <f>IF('Patient Pivot'!A12=0,H10,IF('Patient Pivot'!A12="Grand Total","",'Patient Pivot'!A12))</f>
        <v>ICU 1</v>
      </c>
      <c r="I11" s="142">
        <f>IF(H11="","",'Patient Pivot'!B12)</f>
        <v>0.61527777777519077</v>
      </c>
      <c r="J11" s="142" t="str">
        <f>IF(I11="","",'Patient Pivot'!C12)</f>
        <v>Cardiac Surgery</v>
      </c>
      <c r="K11" s="143" t="str">
        <f>IF('Patient Pivot'!D12="#N/A","Unknown",IF(J11="","",'Patient Pivot'!D12))</f>
        <v>Dumfries and Galloway</v>
      </c>
      <c r="L11" s="118"/>
      <c r="M11" s="159" t="s">
        <v>121</v>
      </c>
      <c r="N11" s="160" t="e">
        <f ca="1">GETPIVOTDATA("Sum of Elective",'Admissions per Spec Pivot'!$A$3,"Specialty",$M11,"Date",$W$1)</f>
        <v>#REF!</v>
      </c>
      <c r="O11" s="138" t="e">
        <f ca="1">GETPIVOTDATA("Sum of Urgent",'Admissions per Spec Pivot'!$A$3,"Specialty",$M11,"Date",$W$1)</f>
        <v>#REF!</v>
      </c>
      <c r="P11" s="138" t="e">
        <f ca="1">GETPIVOTDATA("Sum of Emergency",'Admissions per Spec Pivot'!$A$3,"Specialty",$M11,"Date",$W$1)</f>
        <v>#REF!</v>
      </c>
      <c r="Q11" s="138" t="e">
        <f ca="1">GETPIVOTDATA("Sum of Transfer",'Admissions per Spec Pivot'!$A$3,"Specialty",$M11,"Date",$W$1)</f>
        <v>#REF!</v>
      </c>
      <c r="R11" s="161" t="e">
        <f ca="1">GETPIVOTDATA("Sum of Total",'Admissions per Spec Pivot'!$A$3,"Specialty",$M11,"Date",$W$1)</f>
        <v>#REF!</v>
      </c>
      <c r="S11" s="90"/>
    </row>
    <row r="12" spans="1:23" ht="39" customHeight="1" thickBot="1" x14ac:dyDescent="0.5">
      <c r="A12" s="88"/>
      <c r="B12" s="136" t="s">
        <v>20</v>
      </c>
      <c r="C12" s="162" t="e">
        <f ca="1">GETPIVOTDATA("Sum of STAT_BED_OCCUPIED",Pivot!$A$3,"STAT_WARD_CODE",B12,"Day",$W$1)</f>
        <v>#REF!</v>
      </c>
      <c r="D12" s="146" t="e">
        <f ca="1">GETPIVOTDATA("Sum of STAT_BED_AVAILABLE",Pivot!$A$3,"STAT_WARD_CODE",$B12,"Day",$W$1)-C12</f>
        <v>#REF!</v>
      </c>
      <c r="E12" s="163" t="str">
        <f t="shared" ca="1" si="1"/>
        <v/>
      </c>
      <c r="F12" s="118"/>
      <c r="G12" s="140" t="str">
        <f>IF(H12="","","Patient 9")</f>
        <v>Patient 9</v>
      </c>
      <c r="H12" s="141" t="str">
        <f>IF('Patient Pivot'!A13=0,H11,IF('Patient Pivot'!A13="Grand Total","",'Patient Pivot'!A13))</f>
        <v>ICU 1</v>
      </c>
      <c r="I12" s="142">
        <f>IF(H12="","",'Patient Pivot'!B13)</f>
        <v>0.62569444444670808</v>
      </c>
      <c r="J12" s="142" t="str">
        <f>IF(I12="","",'Patient Pivot'!C13)</f>
        <v>Cardiac Surgery</v>
      </c>
      <c r="K12" s="143" t="str">
        <f>IF('Patient Pivot'!D13="#N/A","Unknown",IF(J12="","",'Patient Pivot'!D13))</f>
        <v>Lanarkshire</v>
      </c>
      <c r="L12" s="118"/>
      <c r="M12" s="164" t="s">
        <v>104</v>
      </c>
      <c r="N12" s="156" t="e">
        <f ca="1">SUM(N4:N11)</f>
        <v>#REF!</v>
      </c>
      <c r="O12" s="157" t="e">
        <f t="shared" ref="O12:R12" ca="1" si="2">SUM(O4:O11)</f>
        <v>#REF!</v>
      </c>
      <c r="P12" s="157" t="e">
        <f t="shared" ca="1" si="2"/>
        <v>#REF!</v>
      </c>
      <c r="Q12" s="157" t="e">
        <f t="shared" ca="1" si="2"/>
        <v>#REF!</v>
      </c>
      <c r="R12" s="165" t="e">
        <f t="shared" ca="1" si="2"/>
        <v>#REF!</v>
      </c>
      <c r="S12" s="90"/>
    </row>
    <row r="13" spans="1:23" ht="39" customHeight="1" thickBot="1" x14ac:dyDescent="0.5">
      <c r="A13" s="88"/>
      <c r="B13" s="136" t="s">
        <v>21</v>
      </c>
      <c r="C13" s="162" t="e">
        <f ca="1">GETPIVOTDATA("Sum of STAT_BED_OCCUPIED",Pivot!$A$3,"STAT_WARD_CODE",B13,"Day",$W$1)</f>
        <v>#REF!</v>
      </c>
      <c r="D13" s="146" t="e">
        <f ca="1">GETPIVOTDATA("Sum of STAT_BED_AVAILABLE",Pivot!$A$3,"STAT_WARD_CODE",$B13,"Day",$W$1)-C13</f>
        <v>#REF!</v>
      </c>
      <c r="E13" s="163" t="str">
        <f t="shared" ca="1" si="1"/>
        <v/>
      </c>
      <c r="F13" s="118"/>
      <c r="G13" s="140" t="str">
        <f>IF(H13="","","Patient 10")</f>
        <v>Patient 10</v>
      </c>
      <c r="H13" s="141" t="str">
        <f>IF('Patient Pivot'!A14=0,H12,IF('Patient Pivot'!A14="Grand Total","",'Patient Pivot'!A14))</f>
        <v>ICU 1</v>
      </c>
      <c r="I13" s="142">
        <f>IF(H13="","",'Patient Pivot'!B14)</f>
        <v>0.62638888888614019</v>
      </c>
      <c r="J13" s="142" t="str">
        <f>IF(I13="","",'Patient Pivot'!C14)</f>
        <v>Cardiac Surgery</v>
      </c>
      <c r="K13" s="143" t="str">
        <f>IF('Patient Pivot'!D14="#N/A","Unknown",IF(J13="","",'Patient Pivot'!D14))</f>
        <v>Greater Glasgow and Clyde</v>
      </c>
      <c r="L13" s="118"/>
      <c r="M13" s="118"/>
      <c r="N13" s="118"/>
      <c r="O13" s="118"/>
      <c r="P13" s="118"/>
      <c r="Q13" s="118"/>
      <c r="R13" s="118"/>
      <c r="S13" s="90"/>
    </row>
    <row r="14" spans="1:23" s="26" customFormat="1" ht="39" customHeight="1" x14ac:dyDescent="0.45">
      <c r="A14" s="88"/>
      <c r="B14" s="136" t="s">
        <v>28</v>
      </c>
      <c r="C14" s="162" t="e">
        <f ca="1">GETPIVOTDATA("Sum of STAT_BED_OCCUPIED",Pivot!$A$3,"STAT_WARD_CODE",B14,"Day",$W$1)</f>
        <v>#REF!</v>
      </c>
      <c r="D14" s="146" t="e">
        <f ca="1">GETPIVOTDATA("Sum of STAT_BED_AVAILABLE",Pivot!$A$3,"STAT_WARD_CODE",$B14,"Day",$W$1)-C14</f>
        <v>#REF!</v>
      </c>
      <c r="E14" s="163" t="str">
        <f t="shared" ca="1" si="1"/>
        <v/>
      </c>
      <c r="F14" s="118"/>
      <c r="G14" s="140" t="str">
        <f>IF(H14="","","Patient 11")</f>
        <v>Patient 11</v>
      </c>
      <c r="H14" s="141" t="str">
        <f>IF('Patient Pivot'!A15=0,H13,IF('Patient Pivot'!A15="Grand Total","",'Patient Pivot'!A15))</f>
        <v>ICU 1</v>
      </c>
      <c r="I14" s="142">
        <f>IF(H14="","",'Patient Pivot'!B15)</f>
        <v>1.3298611111094942</v>
      </c>
      <c r="J14" s="142" t="str">
        <f>IF(I14="","",'Patient Pivot'!C15)</f>
        <v>Cardiac Surgery</v>
      </c>
      <c r="K14" s="143" t="str">
        <f>IF('Patient Pivot'!D15="#N/A","Unknown",IF(J14="","",'Patient Pivot'!D15))</f>
        <v>Greater Glasgow and Clyde</v>
      </c>
      <c r="L14" s="118"/>
      <c r="M14" s="130" t="s">
        <v>143</v>
      </c>
      <c r="N14" s="166" t="e">
        <f ca="1">N16-N15</f>
        <v>#N/A</v>
      </c>
      <c r="O14" s="118"/>
      <c r="P14" s="118"/>
      <c r="Q14" s="118"/>
      <c r="R14" s="118"/>
      <c r="S14" s="90"/>
    </row>
    <row r="15" spans="1:23" s="26" customFormat="1" ht="39" customHeight="1" thickBot="1" x14ac:dyDescent="0.5">
      <c r="A15" s="88"/>
      <c r="B15" s="136" t="s">
        <v>32</v>
      </c>
      <c r="C15" s="162" t="e">
        <f ca="1">GETPIVOTDATA("Sum of STAT_BED_OCCUPIED",Pivot!$A$3,"STAT_WARD_CODE",B15,"Day",$W$1)</f>
        <v>#REF!</v>
      </c>
      <c r="D15" s="146" t="e">
        <f ca="1">GETPIVOTDATA("Sum of STAT_BED_AVAILABLE",Pivot!$A$3,"STAT_WARD_CODE",$B15,"Day",$W$1)-C15</f>
        <v>#REF!</v>
      </c>
      <c r="E15" s="163" t="str">
        <f t="shared" ca="1" si="1"/>
        <v/>
      </c>
      <c r="F15" s="118"/>
      <c r="G15" s="140" t="str">
        <f>IF(H15="","","Patient 12")</f>
        <v>Patient 12</v>
      </c>
      <c r="H15" s="141" t="str">
        <f>IF('Patient Pivot'!A16=0,H14,IF('Patient Pivot'!A16="Grand Total","",'Patient Pivot'!A16))</f>
        <v>ICU 2</v>
      </c>
      <c r="I15" s="142">
        <f>IF(H15="","",'Patient Pivot'!B16)</f>
        <v>1.75</v>
      </c>
      <c r="J15" s="142" t="str">
        <f>IF(I15="","",'Patient Pivot'!C16)</f>
        <v>Cardiology</v>
      </c>
      <c r="K15" s="143" t="str">
        <f>IF('Patient Pivot'!D16="#N/A","Unknown",IF(J15="","",'Patient Pivot'!D16))</f>
        <v>Grampian</v>
      </c>
      <c r="L15" s="118"/>
      <c r="M15" s="167" t="s">
        <v>144</v>
      </c>
      <c r="N15" s="168" t="e">
        <f ca="1">VLOOKUP($W$1,'SPSP Discharges and Deaths'!A:E,3,FALSE)</f>
        <v>#N/A</v>
      </c>
      <c r="O15" s="118"/>
      <c r="P15" s="118"/>
      <c r="Q15" s="118"/>
      <c r="R15" s="118"/>
      <c r="S15" s="90"/>
    </row>
    <row r="16" spans="1:23" s="26" customFormat="1" ht="39" customHeight="1" thickBot="1" x14ac:dyDescent="0.5">
      <c r="A16" s="88"/>
      <c r="B16" s="136" t="s">
        <v>33</v>
      </c>
      <c r="C16" s="162" t="e">
        <f ca="1">GETPIVOTDATA("Sum of STAT_BED_OCCUPIED",Pivot!$A$3,"STAT_WARD_CODE",B16,"Day",$W$1)</f>
        <v>#REF!</v>
      </c>
      <c r="D16" s="146" t="e">
        <f ca="1">GETPIVOTDATA("Sum of STAT_BED_AVAILABLE",Pivot!$A$3,"STAT_WARD_CODE",$B16,"Day",$W$1)-C16</f>
        <v>#REF!</v>
      </c>
      <c r="E16" s="163" t="str">
        <f t="shared" ca="1" si="1"/>
        <v/>
      </c>
      <c r="F16" s="118"/>
      <c r="G16" s="140" t="str">
        <f>IF(H16="","","Patient 13")</f>
        <v>Patient 13</v>
      </c>
      <c r="H16" s="141" t="str">
        <f>IF('Patient Pivot'!A17=0,H15,IF('Patient Pivot'!A17="Grand Total","",'Patient Pivot'!A17))</f>
        <v>ICU 2</v>
      </c>
      <c r="I16" s="142">
        <f>IF(H16="","",'Patient Pivot'!B17)</f>
        <v>3.2326388888905058</v>
      </c>
      <c r="J16" s="142" t="str">
        <f>IF(I16="","",'Patient Pivot'!C17)</f>
        <v>Cardiac Surgery</v>
      </c>
      <c r="K16" s="143" t="str">
        <f>IF('Patient Pivot'!D17="#N/A","Unknown",IF(J16="","",'Patient Pivot'!D17))</f>
        <v>Lanarkshire</v>
      </c>
      <c r="L16" s="118"/>
      <c r="M16" s="155" t="s">
        <v>145</v>
      </c>
      <c r="N16" s="169" t="e">
        <f ca="1">VLOOKUP(W1,'SPSP Discharges and Deaths'!A:E,2,FALSE)</f>
        <v>#N/A</v>
      </c>
      <c r="O16" s="118"/>
      <c r="P16" s="118"/>
      <c r="Q16" s="118"/>
      <c r="R16" s="118"/>
      <c r="S16" s="90"/>
    </row>
    <row r="17" spans="1:19" s="26" customFormat="1" ht="39" customHeight="1" thickBot="1" x14ac:dyDescent="0.5">
      <c r="A17" s="88"/>
      <c r="B17" s="136" t="s">
        <v>34</v>
      </c>
      <c r="C17" s="162" t="e">
        <f ca="1">GETPIVOTDATA("Sum of STAT_BED_OCCUPIED",Pivot!$A$3,"STAT_WARD_CODE",B17,"Day",$W$1)</f>
        <v>#REF!</v>
      </c>
      <c r="D17" s="146" t="e">
        <f ca="1">GETPIVOTDATA("Sum of STAT_BED_AVAILABLE",Pivot!$A$3,"STAT_WARD_CODE",$B17,"Day",$W$1)-C17</f>
        <v>#REF!</v>
      </c>
      <c r="E17" s="163" t="str">
        <f t="shared" ca="1" si="1"/>
        <v/>
      </c>
      <c r="F17" s="118"/>
      <c r="G17" s="140" t="str">
        <f>IF(H17="","","Patient 14")</f>
        <v>Patient 14</v>
      </c>
      <c r="H17" s="141" t="str">
        <f>IF('Patient Pivot'!A18=0,H16,IF('Patient Pivot'!A18="Grand Total","",'Patient Pivot'!A18))</f>
        <v>ICU 2</v>
      </c>
      <c r="I17" s="142">
        <f>IF(H17="","",'Patient Pivot'!B18)</f>
        <v>3.4930555555547471</v>
      </c>
      <c r="J17" s="142" t="str">
        <f>IF(I17="","",'Patient Pivot'!C18)</f>
        <v>Cardiac Surgery</v>
      </c>
      <c r="K17" s="143" t="str">
        <f>IF('Patient Pivot'!D18="#N/A","Unknown",IF(J17="","",'Patient Pivot'!D18))</f>
        <v>Lanarkshire</v>
      </c>
      <c r="L17" s="118"/>
      <c r="M17" s="118"/>
      <c r="N17" s="118"/>
      <c r="O17" s="118"/>
      <c r="P17" s="118"/>
      <c r="Q17" s="118"/>
      <c r="R17" s="118"/>
      <c r="S17" s="90"/>
    </row>
    <row r="18" spans="1:19" ht="39" customHeight="1" thickBot="1" x14ac:dyDescent="0.5">
      <c r="A18" s="88"/>
      <c r="B18" s="136" t="s">
        <v>35</v>
      </c>
      <c r="C18" s="162" t="e">
        <f ca="1">GETPIVOTDATA("Sum of STAT_BED_OCCUPIED",Pivot!$A$3,"STAT_WARD_CODE",B18,"Day",$W$1)</f>
        <v>#REF!</v>
      </c>
      <c r="D18" s="146" t="e">
        <f ca="1">GETPIVOTDATA("Sum of STAT_BED_AVAILABLE",Pivot!$A$3,"STAT_WARD_CODE",$B18,"Day",$W$1)-C18</f>
        <v>#REF!</v>
      </c>
      <c r="E18" s="163" t="str">
        <f t="shared" ca="1" si="1"/>
        <v/>
      </c>
      <c r="F18" s="118"/>
      <c r="G18" s="140" t="str">
        <f>IF(H18="","","Patient 15")</f>
        <v>Patient 15</v>
      </c>
      <c r="H18" s="141" t="str">
        <f>IF('Patient Pivot'!A19=0,H17,IF('Patient Pivot'!A19="Grand Total","",'Patient Pivot'!A19))</f>
        <v>ICU 2</v>
      </c>
      <c r="I18" s="142">
        <f>IF(H18="","",'Patient Pivot'!B19)</f>
        <v>7.2458333333343035</v>
      </c>
      <c r="J18" s="142" t="str">
        <f>IF(I18="","",'Patient Pivot'!C19)</f>
        <v>Cardiac Surgery</v>
      </c>
      <c r="K18" s="143" t="str">
        <f>IF('Patient Pivot'!D19="#N/A","Unknown",IF(J18="","",'Patient Pivot'!D19))</f>
        <v>Dumfries and Galloway</v>
      </c>
      <c r="L18" s="118"/>
      <c r="M18" s="170" t="s">
        <v>201</v>
      </c>
      <c r="N18" s="171" t="e">
        <f ca="1">IF(R12-N16&gt;0,"+"&amp;R12-N16,R12-N16)</f>
        <v>#REF!</v>
      </c>
      <c r="O18" s="118"/>
      <c r="P18" s="118"/>
      <c r="Q18" s="118"/>
      <c r="R18" s="118"/>
      <c r="S18" s="90"/>
    </row>
    <row r="19" spans="1:19" ht="39" customHeight="1" x14ac:dyDescent="0.45">
      <c r="A19" s="88"/>
      <c r="B19" s="136" t="s">
        <v>23</v>
      </c>
      <c r="C19" s="162" t="e">
        <f ca="1">GETPIVOTDATA("Sum of STAT_BED_OCCUPIED",Pivot!$A$3,"STAT_WARD_CODE",B19,"Day",$W$1)</f>
        <v>#REF!</v>
      </c>
      <c r="D19" s="146" t="e">
        <f ca="1">GETPIVOTDATA("Sum of STAT_BED_AVAILABLE",Pivot!$A$3,"STAT_WARD_CODE",$B19,"Day",$W$1)-C19</f>
        <v>#REF!</v>
      </c>
      <c r="E19" s="163" t="str">
        <f t="shared" ca="1" si="1"/>
        <v/>
      </c>
      <c r="F19" s="118"/>
      <c r="G19" s="140" t="str">
        <f>IF(H19="","","Patient 16")</f>
        <v>Patient 16</v>
      </c>
      <c r="H19" s="141" t="str">
        <f>IF('Patient Pivot'!A20=0,H18,IF('Patient Pivot'!A20="Grand Total","",'Patient Pivot'!A20))</f>
        <v>ICU 2</v>
      </c>
      <c r="I19" s="142">
        <f>IF(H19="","",'Patient Pivot'!B20)</f>
        <v>11.215277777781012</v>
      </c>
      <c r="J19" s="142" t="str">
        <f>IF(I19="","",'Patient Pivot'!C20)</f>
        <v>Cardiac Surgery</v>
      </c>
      <c r="K19" s="143" t="str">
        <f>IF('Patient Pivot'!D20="#N/A","Unknown",IF(J19="","",'Patient Pivot'!D20))</f>
        <v>Lanarkshire</v>
      </c>
      <c r="L19" s="118"/>
      <c r="M19" s="118"/>
      <c r="N19" s="118"/>
      <c r="O19" s="118"/>
      <c r="P19" s="118"/>
      <c r="Q19" s="118"/>
      <c r="R19" s="118"/>
      <c r="S19" s="90"/>
    </row>
    <row r="20" spans="1:19" ht="39" customHeight="1" x14ac:dyDescent="0.45">
      <c r="A20" s="88"/>
      <c r="B20" s="136" t="s">
        <v>30</v>
      </c>
      <c r="C20" s="162" t="e">
        <f ca="1">GETPIVOTDATA("Sum of STAT_BED_OCCUPIED",Pivot!$A$3,"STAT_WARD_CODE",B20,"Day",$W$1)</f>
        <v>#REF!</v>
      </c>
      <c r="D20" s="146" t="e">
        <f ca="1">GETPIVOTDATA("Sum of STAT_BED_AVAILABLE",Pivot!$A$3,"STAT_WARD_CODE",$B20,"Day",$W$1)-C20</f>
        <v>#REF!</v>
      </c>
      <c r="E20" s="163" t="str">
        <f t="shared" ca="1" si="1"/>
        <v/>
      </c>
      <c r="F20" s="118"/>
      <c r="G20" s="140" t="str">
        <f>IF(H20="","","Patient 17")</f>
        <v>Patient 17</v>
      </c>
      <c r="H20" s="141" t="str">
        <f>IF('Patient Pivot'!A21=0,H19,IF('Patient Pivot'!A21="Grand Total","",'Patient Pivot'!A21))</f>
        <v>ICU 2</v>
      </c>
      <c r="I20" s="142">
        <f>IF(H20="","",'Patient Pivot'!B21)</f>
        <v>12.145833333335759</v>
      </c>
      <c r="J20" s="142" t="str">
        <f>IF(I20="","",'Patient Pivot'!C21)</f>
        <v>Cardiology</v>
      </c>
      <c r="K20" s="143" t="str">
        <f>IF('Patient Pivot'!D21="#N/A","Unknown",IF(J20="","",'Patient Pivot'!D21))</f>
        <v>Greater Glasgow and Clyde</v>
      </c>
      <c r="L20" s="118"/>
      <c r="M20" s="118"/>
      <c r="N20" s="118"/>
      <c r="O20" s="118"/>
      <c r="P20" s="118"/>
      <c r="Q20" s="118"/>
      <c r="R20" s="118"/>
      <c r="S20" s="90"/>
    </row>
    <row r="21" spans="1:19" ht="39" customHeight="1" x14ac:dyDescent="0.45">
      <c r="A21" s="88"/>
      <c r="B21" s="136" t="s">
        <v>31</v>
      </c>
      <c r="C21" s="162" t="e">
        <f ca="1">GETPIVOTDATA("Sum of STAT_BED_OCCUPIED",Pivot!$A$3,"STAT_WARD_CODE",B21,"Day",$W$1)</f>
        <v>#REF!</v>
      </c>
      <c r="D21" s="146" t="e">
        <f ca="1">GETPIVOTDATA("Sum of STAT_BED_AVAILABLE",Pivot!$A$3,"STAT_WARD_CODE",$B21,"Day",$W$1)-C21</f>
        <v>#REF!</v>
      </c>
      <c r="E21" s="163" t="str">
        <f t="shared" ca="1" si="1"/>
        <v/>
      </c>
      <c r="F21" s="118"/>
      <c r="G21" s="140" t="str">
        <f>IF(H21="","","Patient 18")</f>
        <v>Patient 18</v>
      </c>
      <c r="H21" s="141" t="str">
        <f>IF('Patient Pivot'!A22=0,H20,IF('Patient Pivot'!A22="Grand Total","",'Patient Pivot'!A22))</f>
        <v>ICU 2</v>
      </c>
      <c r="I21" s="142">
        <f>IF(H21="","",'Patient Pivot'!B22)</f>
        <v>13.40486111111386</v>
      </c>
      <c r="J21" s="142" t="str">
        <f>IF(I21="","",'Patient Pivot'!C22)</f>
        <v>Cardiology</v>
      </c>
      <c r="K21" s="143" t="str">
        <f>IF('Patient Pivot'!D22="#N/A","Unknown",IF(J21="","",'Patient Pivot'!D22))</f>
        <v>Highland</v>
      </c>
      <c r="L21" s="118"/>
      <c r="M21" s="118"/>
      <c r="N21" s="118"/>
      <c r="O21" s="118"/>
      <c r="P21" s="118"/>
      <c r="Q21" s="118"/>
      <c r="R21" s="118"/>
      <c r="S21" s="90"/>
    </row>
    <row r="22" spans="1:19" ht="39" customHeight="1" x14ac:dyDescent="0.45">
      <c r="A22" s="88"/>
      <c r="B22" s="136" t="s">
        <v>44</v>
      </c>
      <c r="C22" s="162" t="e">
        <f ca="1">GETPIVOTDATA("Sum of STAT_BED_OCCUPIED",Pivot!$A$3,"STAT_WARD_CODE",B22,"Day",$W$1)</f>
        <v>#REF!</v>
      </c>
      <c r="D22" s="146" t="e">
        <f ca="1">GETPIVOTDATA("Sum of STAT_BED_AVAILABLE",Pivot!$A$3,"STAT_WARD_CODE",$B22,"Day",$W$1)-C22</f>
        <v>#REF!</v>
      </c>
      <c r="E22" s="163" t="str">
        <f t="shared" ca="1" si="1"/>
        <v/>
      </c>
      <c r="F22" s="118"/>
      <c r="G22" s="140" t="str">
        <f>IF(H22="","","Patient 19")</f>
        <v>Patient 19</v>
      </c>
      <c r="H22" s="141" t="str">
        <f>IF('Patient Pivot'!A23=0,H21,IF('Patient Pivot'!A23="Grand Total","",'Patient Pivot'!A23))</f>
        <v>ICU 2</v>
      </c>
      <c r="I22" s="142">
        <f>IF(H22="","",'Patient Pivot'!B23)</f>
        <v>17.229861111110949</v>
      </c>
      <c r="J22" s="142" t="str">
        <f>IF(I22="","",'Patient Pivot'!C23)</f>
        <v>Cardiac Surgery</v>
      </c>
      <c r="K22" s="143" t="str">
        <f>IF('Patient Pivot'!D23="#N/A","Unknown",IF(J22="","",'Patient Pivot'!D23))</f>
        <v>Lanarkshire</v>
      </c>
      <c r="L22" s="118"/>
      <c r="M22" s="118"/>
      <c r="N22" s="118"/>
      <c r="O22" s="118"/>
      <c r="P22" s="118"/>
      <c r="Q22" s="118"/>
      <c r="R22" s="118"/>
      <c r="S22" s="90"/>
    </row>
    <row r="23" spans="1:19" ht="39" customHeight="1" x14ac:dyDescent="0.45">
      <c r="A23" s="88"/>
      <c r="B23" s="136" t="s">
        <v>45</v>
      </c>
      <c r="C23" s="162" t="e">
        <f ca="1">GETPIVOTDATA("Sum of STAT_BED_OCCUPIED",Pivot!$A$3,"STAT_WARD_CODE",B23,"Day",$W$1)</f>
        <v>#REF!</v>
      </c>
      <c r="D23" s="146" t="e">
        <f ca="1">GETPIVOTDATA("Sum of STAT_BED_AVAILABLE",Pivot!$A$3,"STAT_WARD_CODE",$B23,"Day",$W$1)-C23</f>
        <v>#REF!</v>
      </c>
      <c r="E23" s="163" t="str">
        <f t="shared" ca="1" si="1"/>
        <v/>
      </c>
      <c r="F23" s="118"/>
      <c r="G23" s="140" t="str">
        <f>IF(H23="","","Patient 20")</f>
        <v/>
      </c>
      <c r="H23" s="141" t="str">
        <f>IF('Patient Pivot'!A24=0,H22,IF('Patient Pivot'!A24="Grand Total","",'Patient Pivot'!A24))</f>
        <v/>
      </c>
      <c r="I23" s="142" t="str">
        <f>IF(H23="","",'Patient Pivot'!B24)</f>
        <v/>
      </c>
      <c r="J23" s="142" t="str">
        <f>IF(I23="","",'Patient Pivot'!C24)</f>
        <v/>
      </c>
      <c r="K23" s="143" t="str">
        <f>IF('Patient Pivot'!D24="#N/A","Unknown",IF(J23="","",'Patient Pivot'!D24))</f>
        <v/>
      </c>
      <c r="L23" s="118"/>
      <c r="M23" s="118"/>
      <c r="N23" s="118"/>
      <c r="O23" s="118"/>
      <c r="P23" s="118"/>
      <c r="Q23" s="118"/>
      <c r="R23" s="118"/>
      <c r="S23" s="90"/>
    </row>
    <row r="24" spans="1:19" ht="39" customHeight="1" thickBot="1" x14ac:dyDescent="0.5">
      <c r="A24" s="88"/>
      <c r="B24" s="172" t="s">
        <v>46</v>
      </c>
      <c r="C24" s="137" t="e">
        <f ca="1">GETPIVOTDATA("Sum of STAT_BED_OCCUPIED",Pivot!$A$3,"STAT_WARD_CODE",B24,"Day",$W$1)</f>
        <v>#REF!</v>
      </c>
      <c r="D24" s="138" t="e">
        <f ca="1">GETPIVOTDATA("Sum of STAT_BED_AVAILABLE",Pivot!$A$3,"STAT_WARD_CODE",$B24,"Day",$W$1)-C24</f>
        <v>#REF!</v>
      </c>
      <c r="E24" s="139" t="str">
        <f t="shared" ca="1" si="1"/>
        <v/>
      </c>
      <c r="F24" s="118"/>
      <c r="G24" s="140" t="str">
        <f>IF(H24="","","Patient 21")</f>
        <v/>
      </c>
      <c r="H24" s="141" t="str">
        <f>IF('Patient Pivot'!A25=0,H23,IF('Patient Pivot'!A25="Grand Total","",'Patient Pivot'!A25))</f>
        <v/>
      </c>
      <c r="I24" s="142" t="str">
        <f>IF(H24="","",'Patient Pivot'!B25)</f>
        <v/>
      </c>
      <c r="J24" s="142" t="str">
        <f>IF(I24="","",'Patient Pivot'!C25)</f>
        <v/>
      </c>
      <c r="K24" s="143" t="str">
        <f>IF('Patient Pivot'!D25="#N/A","Unknown",IF(J24="","",'Patient Pivot'!D25))</f>
        <v/>
      </c>
      <c r="L24" s="118"/>
      <c r="M24" s="118"/>
      <c r="N24" s="118"/>
      <c r="O24" s="118"/>
      <c r="P24" s="118"/>
      <c r="Q24" s="118"/>
      <c r="R24" s="118"/>
      <c r="S24" s="90"/>
    </row>
    <row r="25" spans="1:19" s="26" customFormat="1" ht="39" customHeight="1" thickBot="1" x14ac:dyDescent="0.5">
      <c r="A25" s="88"/>
      <c r="B25" s="173" t="s">
        <v>104</v>
      </c>
      <c r="C25" s="156" t="e">
        <f ca="1">SUM(C10:C24)</f>
        <v>#REF!</v>
      </c>
      <c r="D25" s="157" t="e">
        <f ca="1">SUM(D10:D24)</f>
        <v>#REF!</v>
      </c>
      <c r="E25" s="158" t="e">
        <f ca="1">C25/(C25+D25)</f>
        <v>#REF!</v>
      </c>
      <c r="F25" s="118"/>
      <c r="G25" s="140" t="str">
        <f>IF(H25="","","Patient 22")</f>
        <v/>
      </c>
      <c r="H25" s="141" t="str">
        <f>IF('Patient Pivot'!A26=0,H24,IF('Patient Pivot'!A26="Grand Total","",'Patient Pivot'!A26))</f>
        <v/>
      </c>
      <c r="I25" s="142" t="str">
        <f>IF(H25="","",'Patient Pivot'!B26)</f>
        <v/>
      </c>
      <c r="J25" s="142" t="str">
        <f>IF(I25="","",'Patient Pivot'!C26)</f>
        <v/>
      </c>
      <c r="K25" s="143" t="str">
        <f>IF('Patient Pivot'!D26="#N/A","Unknown",IF(J25="","",'Patient Pivot'!D26))</f>
        <v/>
      </c>
      <c r="L25" s="118"/>
      <c r="M25" s="118"/>
      <c r="N25" s="118"/>
      <c r="O25" s="118"/>
      <c r="P25" s="118"/>
      <c r="Q25" s="118"/>
      <c r="R25" s="118"/>
      <c r="S25" s="90"/>
    </row>
    <row r="26" spans="1:19" ht="39" customHeight="1" x14ac:dyDescent="0.45">
      <c r="A26" s="88"/>
      <c r="B26" s="118"/>
      <c r="C26" s="118"/>
      <c r="D26" s="118"/>
      <c r="E26" s="118"/>
      <c r="F26" s="118"/>
      <c r="G26" s="140" t="str">
        <f>IF(H26="","","Patient 23")</f>
        <v/>
      </c>
      <c r="H26" s="141" t="str">
        <f>IF('Patient Pivot'!A27=0,H25,IF('Patient Pivot'!A27="Grand Total","",'Patient Pivot'!A27))</f>
        <v/>
      </c>
      <c r="I26" s="142" t="str">
        <f>IF(H26="","",'Patient Pivot'!B27)</f>
        <v/>
      </c>
      <c r="J26" s="142" t="str">
        <f>IF(I26="","",'Patient Pivot'!C27)</f>
        <v/>
      </c>
      <c r="K26" s="143" t="str">
        <f>IF('Patient Pivot'!D27="#N/A","Unknown",IF(J26="","",'Patient Pivot'!D27))</f>
        <v/>
      </c>
      <c r="L26" s="118"/>
      <c r="M26" s="118"/>
      <c r="N26" s="118"/>
      <c r="O26" s="118"/>
      <c r="P26" s="118"/>
      <c r="Q26" s="118"/>
      <c r="R26" s="118"/>
      <c r="S26" s="90"/>
    </row>
    <row r="27" spans="1:19" ht="39" customHeight="1" thickBot="1" x14ac:dyDescent="0.5">
      <c r="A27" s="88"/>
      <c r="B27" s="118"/>
      <c r="C27" s="118"/>
      <c r="D27" s="118"/>
      <c r="E27" s="118"/>
      <c r="F27" s="118"/>
      <c r="G27" s="174" t="str">
        <f>IF(H27="","","Patient 24")</f>
        <v/>
      </c>
      <c r="H27" s="175" t="str">
        <f>IF('Patient Pivot'!A28=0,H26,IF('Patient Pivot'!A28="Grand Total","",'Patient Pivot'!A28))</f>
        <v/>
      </c>
      <c r="I27" s="176" t="str">
        <f>IF(H27="","",'Patient Pivot'!B28)</f>
        <v/>
      </c>
      <c r="J27" s="176" t="str">
        <f>IF(I27="","",'Patient Pivot'!C28)</f>
        <v/>
      </c>
      <c r="K27" s="177" t="str">
        <f>IF('Patient Pivot'!D28="#N/A","Unknown",IF(J27="","",'Patient Pivot'!D28))</f>
        <v/>
      </c>
      <c r="L27" s="118"/>
      <c r="M27" s="118"/>
      <c r="N27" s="118"/>
      <c r="O27" s="118"/>
      <c r="P27" s="118"/>
      <c r="Q27" s="118"/>
      <c r="R27" s="118"/>
      <c r="S27" s="90"/>
    </row>
    <row r="28" spans="1:19" ht="28.5" x14ac:dyDescent="0.45">
      <c r="A28" s="8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90"/>
    </row>
    <row r="29" spans="1:19" ht="29.25" thickBot="1" x14ac:dyDescent="0.5">
      <c r="A29" s="89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91"/>
    </row>
  </sheetData>
  <mergeCells count="2">
    <mergeCell ref="B1:R1"/>
    <mergeCell ref="B2:R2"/>
  </mergeCells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C38" sqref="C38"/>
    </sheetView>
  </sheetViews>
  <sheetFormatPr defaultRowHeight="15" x14ac:dyDescent="0.25"/>
  <sheetData>
    <row r="1" spans="1:1" s="26" customFormat="1" ht="32.25" customHeight="1" x14ac:dyDescent="0.35">
      <c r="A1" s="100" t="s">
        <v>95</v>
      </c>
    </row>
    <row r="2" spans="1:1" ht="15.75" x14ac:dyDescent="0.25">
      <c r="A2" s="10" t="s">
        <v>37</v>
      </c>
    </row>
    <row r="3" spans="1:1" ht="15.75" x14ac:dyDescent="0.25">
      <c r="A3" s="10" t="s">
        <v>38</v>
      </c>
    </row>
    <row r="4" spans="1:1" ht="15.75" x14ac:dyDescent="0.25">
      <c r="A4" s="10" t="s">
        <v>39</v>
      </c>
    </row>
    <row r="5" spans="1:1" ht="15.75" x14ac:dyDescent="0.25">
      <c r="A5" s="10" t="s">
        <v>40</v>
      </c>
    </row>
    <row r="6" spans="1:1" ht="15.75" x14ac:dyDescent="0.25">
      <c r="A6" s="10" t="s">
        <v>41</v>
      </c>
    </row>
    <row r="7" spans="1:1" ht="15.75" x14ac:dyDescent="0.25">
      <c r="A7" s="10" t="s">
        <v>58</v>
      </c>
    </row>
    <row r="8" spans="1:1" ht="15.75" x14ac:dyDescent="0.25">
      <c r="A8" s="11" t="s">
        <v>42</v>
      </c>
    </row>
    <row r="9" spans="1:1" ht="15.75" x14ac:dyDescent="0.25">
      <c r="A9" s="10" t="s">
        <v>43</v>
      </c>
    </row>
    <row r="10" spans="1:1" ht="15.75" x14ac:dyDescent="0.25">
      <c r="A10" s="10" t="s">
        <v>183</v>
      </c>
    </row>
    <row r="11" spans="1:1" ht="15.75" x14ac:dyDescent="0.25">
      <c r="A11" s="10" t="s">
        <v>184</v>
      </c>
    </row>
    <row r="12" spans="1:1" ht="15.75" x14ac:dyDescent="0.25">
      <c r="A12" s="10" t="s">
        <v>185</v>
      </c>
    </row>
    <row r="13" spans="1:1" ht="15.75" x14ac:dyDescent="0.25">
      <c r="A13" s="10"/>
    </row>
    <row r="14" spans="1:1" ht="23.25" x14ac:dyDescent="0.35">
      <c r="A14" s="100" t="s">
        <v>118</v>
      </c>
    </row>
    <row r="15" spans="1:1" ht="15.75" x14ac:dyDescent="0.25">
      <c r="A15" s="10" t="s">
        <v>186</v>
      </c>
    </row>
    <row r="16" spans="1:1" ht="15.75" x14ac:dyDescent="0.25">
      <c r="A16" s="10" t="s">
        <v>187</v>
      </c>
    </row>
    <row r="17" spans="1:1" ht="15.75" x14ac:dyDescent="0.25">
      <c r="A17" s="12" t="s">
        <v>188</v>
      </c>
    </row>
    <row r="18" spans="1:1" ht="15.75" x14ac:dyDescent="0.25">
      <c r="A18" s="10" t="s">
        <v>189</v>
      </c>
    </row>
    <row r="19" spans="1:1" ht="15.75" x14ac:dyDescent="0.25">
      <c r="A19" s="10" t="s">
        <v>190</v>
      </c>
    </row>
    <row r="20" spans="1:1" ht="15.75" x14ac:dyDescent="0.25">
      <c r="A20" s="10" t="s">
        <v>193</v>
      </c>
    </row>
    <row r="22" spans="1:1" ht="23.25" x14ac:dyDescent="0.35">
      <c r="A22" s="100" t="s">
        <v>94</v>
      </c>
    </row>
    <row r="23" spans="1:1" ht="15.75" x14ac:dyDescent="0.25">
      <c r="A23" s="10" t="s">
        <v>191</v>
      </c>
    </row>
    <row r="24" spans="1:1" ht="15.75" x14ac:dyDescent="0.25">
      <c r="A24" s="10" t="s">
        <v>192</v>
      </c>
    </row>
    <row r="25" spans="1:1" ht="15.75" x14ac:dyDescent="0.25">
      <c r="A25" s="10" t="s">
        <v>264</v>
      </c>
    </row>
    <row r="26" spans="1:1" ht="15.75" x14ac:dyDescent="0.25">
      <c r="A26" s="10" t="s">
        <v>194</v>
      </c>
    </row>
    <row r="28" spans="1:1" ht="23.25" x14ac:dyDescent="0.35">
      <c r="A28" s="100" t="s">
        <v>96</v>
      </c>
    </row>
    <row r="29" spans="1:1" ht="15.75" x14ac:dyDescent="0.25">
      <c r="A29" s="10" t="s">
        <v>195</v>
      </c>
    </row>
    <row r="30" spans="1:1" ht="15.75" x14ac:dyDescent="0.25">
      <c r="A30" s="10" t="s">
        <v>196</v>
      </c>
    </row>
    <row r="31" spans="1:1" ht="15.75" x14ac:dyDescent="0.25">
      <c r="A31" s="10" t="s">
        <v>197</v>
      </c>
    </row>
    <row r="33" spans="1:1" ht="23.25" x14ac:dyDescent="0.35">
      <c r="A33" s="100" t="s">
        <v>143</v>
      </c>
    </row>
    <row r="34" spans="1:1" ht="15.75" x14ac:dyDescent="0.25">
      <c r="A34" s="10" t="s">
        <v>198</v>
      </c>
    </row>
    <row r="35" spans="1:1" ht="15.75" x14ac:dyDescent="0.25">
      <c r="A35" s="10" t="s">
        <v>199</v>
      </c>
    </row>
    <row r="36" spans="1:1" ht="15.75" x14ac:dyDescent="0.25">
      <c r="A36" s="10" t="s">
        <v>200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22"/>
  <sheetViews>
    <sheetView topLeftCell="AG1" workbookViewId="0">
      <selection activeCell="AI27" sqref="AI27"/>
    </sheetView>
  </sheetViews>
  <sheetFormatPr defaultRowHeight="15" x14ac:dyDescent="0.25"/>
  <cols>
    <col min="1" max="1" width="13.140625" bestFit="1" customWidth="1"/>
    <col min="2" max="2" width="27.42578125" customWidth="1"/>
    <col min="3" max="3" width="27" customWidth="1"/>
    <col min="4" max="4" width="27.42578125" customWidth="1"/>
    <col min="5" max="5" width="27" customWidth="1"/>
    <col min="6" max="6" width="27.42578125" customWidth="1"/>
    <col min="7" max="7" width="27" customWidth="1"/>
    <col min="8" max="8" width="27.42578125" customWidth="1"/>
    <col min="9" max="9" width="27" customWidth="1"/>
    <col min="10" max="10" width="27.42578125" customWidth="1"/>
    <col min="11" max="11" width="27" customWidth="1"/>
    <col min="12" max="12" width="27.42578125" bestFit="1" customWidth="1"/>
    <col min="13" max="13" width="27" bestFit="1" customWidth="1"/>
    <col min="14" max="14" width="27.42578125" bestFit="1" customWidth="1"/>
    <col min="15" max="15" width="27" bestFit="1" customWidth="1"/>
    <col min="16" max="16" width="27.42578125" bestFit="1" customWidth="1"/>
    <col min="17" max="17" width="27" bestFit="1" customWidth="1"/>
    <col min="18" max="18" width="27.42578125" bestFit="1" customWidth="1"/>
    <col min="19" max="19" width="27" bestFit="1" customWidth="1"/>
    <col min="20" max="20" width="27.42578125" bestFit="1" customWidth="1"/>
    <col min="21" max="21" width="27" bestFit="1" customWidth="1"/>
    <col min="22" max="22" width="27.42578125" bestFit="1" customWidth="1"/>
    <col min="23" max="23" width="27" bestFit="1" customWidth="1"/>
    <col min="24" max="24" width="27.42578125" bestFit="1" customWidth="1"/>
    <col min="25" max="25" width="27" bestFit="1" customWidth="1"/>
    <col min="26" max="26" width="27.42578125" bestFit="1" customWidth="1"/>
    <col min="27" max="27" width="27" bestFit="1" customWidth="1"/>
    <col min="28" max="28" width="27.42578125" bestFit="1" customWidth="1"/>
    <col min="29" max="29" width="27" bestFit="1" customWidth="1"/>
    <col min="30" max="30" width="27.42578125" bestFit="1" customWidth="1"/>
    <col min="31" max="31" width="27" bestFit="1" customWidth="1"/>
    <col min="32" max="32" width="27.42578125" bestFit="1" customWidth="1"/>
    <col min="33" max="33" width="27" bestFit="1" customWidth="1"/>
    <col min="34" max="34" width="27.42578125" bestFit="1" customWidth="1"/>
    <col min="35" max="35" width="27" bestFit="1" customWidth="1"/>
    <col min="36" max="36" width="27.42578125" bestFit="1" customWidth="1"/>
    <col min="37" max="37" width="27" bestFit="1" customWidth="1"/>
    <col min="38" max="38" width="27.42578125" bestFit="1" customWidth="1"/>
    <col min="39" max="39" width="27" bestFit="1" customWidth="1"/>
    <col min="40" max="40" width="32.42578125" bestFit="1" customWidth="1"/>
    <col min="41" max="41" width="32" bestFit="1" customWidth="1"/>
  </cols>
  <sheetData>
    <row r="3" spans="1:41" x14ac:dyDescent="0.25">
      <c r="B3" s="7" t="s">
        <v>50</v>
      </c>
    </row>
    <row r="4" spans="1:41" x14ac:dyDescent="0.25">
      <c r="B4" s="26" t="s">
        <v>19</v>
      </c>
      <c r="D4" s="26" t="s">
        <v>44</v>
      </c>
      <c r="F4" s="26" t="s">
        <v>23</v>
      </c>
      <c r="H4" s="26" t="s">
        <v>11</v>
      </c>
      <c r="J4" s="26" t="s">
        <v>13</v>
      </c>
      <c r="L4" s="26" t="s">
        <v>15</v>
      </c>
      <c r="N4" s="26" t="s">
        <v>17</v>
      </c>
      <c r="P4" s="26" t="s">
        <v>28</v>
      </c>
      <c r="R4" s="26" t="s">
        <v>30</v>
      </c>
      <c r="T4" s="26" t="s">
        <v>31</v>
      </c>
      <c r="V4" s="26" t="s">
        <v>45</v>
      </c>
      <c r="X4" s="26" t="s">
        <v>46</v>
      </c>
      <c r="Z4" s="26" t="s">
        <v>20</v>
      </c>
      <c r="AB4" s="26" t="s">
        <v>21</v>
      </c>
      <c r="AD4" s="26" t="s">
        <v>32</v>
      </c>
      <c r="AF4" s="26" t="s">
        <v>33</v>
      </c>
      <c r="AH4" s="26" t="s">
        <v>34</v>
      </c>
      <c r="AJ4" s="26" t="s">
        <v>35</v>
      </c>
      <c r="AL4" s="26" t="s">
        <v>48</v>
      </c>
      <c r="AN4" s="26" t="s">
        <v>51</v>
      </c>
      <c r="AO4" s="26" t="s">
        <v>53</v>
      </c>
    </row>
    <row r="5" spans="1:41" x14ac:dyDescent="0.25">
      <c r="A5" s="7" t="s">
        <v>47</v>
      </c>
      <c r="B5" s="26" t="s">
        <v>52</v>
      </c>
      <c r="C5" s="26" t="s">
        <v>54</v>
      </c>
      <c r="D5" s="26" t="s">
        <v>52</v>
      </c>
      <c r="E5" s="26" t="s">
        <v>54</v>
      </c>
      <c r="F5" s="26" t="s">
        <v>52</v>
      </c>
      <c r="G5" s="26" t="s">
        <v>54</v>
      </c>
      <c r="H5" s="26" t="s">
        <v>52</v>
      </c>
      <c r="I5" s="26" t="s">
        <v>54</v>
      </c>
      <c r="J5" s="26" t="s">
        <v>52</v>
      </c>
      <c r="K5" s="26" t="s">
        <v>54</v>
      </c>
      <c r="L5" s="26" t="s">
        <v>52</v>
      </c>
      <c r="M5" s="26" t="s">
        <v>54</v>
      </c>
      <c r="N5" s="26" t="s">
        <v>52</v>
      </c>
      <c r="O5" s="26" t="s">
        <v>54</v>
      </c>
      <c r="P5" s="26" t="s">
        <v>52</v>
      </c>
      <c r="Q5" s="26" t="s">
        <v>54</v>
      </c>
      <c r="R5" s="26" t="s">
        <v>52</v>
      </c>
      <c r="S5" s="26" t="s">
        <v>54</v>
      </c>
      <c r="T5" s="26" t="s">
        <v>52</v>
      </c>
      <c r="U5" s="26" t="s">
        <v>54</v>
      </c>
      <c r="V5" s="26" t="s">
        <v>52</v>
      </c>
      <c r="W5" s="26" t="s">
        <v>54</v>
      </c>
      <c r="X5" s="26" t="s">
        <v>52</v>
      </c>
      <c r="Y5" s="26" t="s">
        <v>54</v>
      </c>
      <c r="Z5" s="26" t="s">
        <v>52</v>
      </c>
      <c r="AA5" s="26" t="s">
        <v>54</v>
      </c>
      <c r="AB5" s="26" t="s">
        <v>52</v>
      </c>
      <c r="AC5" s="26" t="s">
        <v>54</v>
      </c>
      <c r="AD5" s="26" t="s">
        <v>52</v>
      </c>
      <c r="AE5" s="26" t="s">
        <v>54</v>
      </c>
      <c r="AF5" s="26" t="s">
        <v>52</v>
      </c>
      <c r="AG5" s="26" t="s">
        <v>54</v>
      </c>
      <c r="AH5" s="26" t="s">
        <v>52</v>
      </c>
      <c r="AI5" s="26" t="s">
        <v>54</v>
      </c>
      <c r="AJ5" s="26" t="s">
        <v>52</v>
      </c>
      <c r="AK5" s="26" t="s">
        <v>54</v>
      </c>
      <c r="AL5" s="26" t="s">
        <v>52</v>
      </c>
      <c r="AM5" s="26" t="s">
        <v>54</v>
      </c>
    </row>
    <row r="6" spans="1:41" x14ac:dyDescent="0.25">
      <c r="A6" s="5">
        <v>43899</v>
      </c>
      <c r="B6" s="8">
        <v>8</v>
      </c>
      <c r="C6" s="8">
        <v>6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8</v>
      </c>
      <c r="K6" s="8">
        <v>8</v>
      </c>
      <c r="L6" s="8">
        <v>9</v>
      </c>
      <c r="M6" s="8">
        <v>7</v>
      </c>
      <c r="N6" s="8">
        <v>10</v>
      </c>
      <c r="O6" s="8">
        <v>7</v>
      </c>
      <c r="P6" s="8">
        <v>8</v>
      </c>
      <c r="Q6" s="8">
        <v>7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8</v>
      </c>
      <c r="AA6" s="8">
        <v>7</v>
      </c>
      <c r="AB6" s="8">
        <v>8</v>
      </c>
      <c r="AC6" s="8">
        <v>7</v>
      </c>
      <c r="AD6" s="8">
        <v>23</v>
      </c>
      <c r="AE6" s="8">
        <v>14</v>
      </c>
      <c r="AF6" s="8">
        <v>29</v>
      </c>
      <c r="AG6" s="8">
        <v>20</v>
      </c>
      <c r="AH6" s="8">
        <v>33</v>
      </c>
      <c r="AI6" s="8">
        <v>31</v>
      </c>
      <c r="AJ6" s="8">
        <v>23</v>
      </c>
      <c r="AK6" s="8">
        <v>20</v>
      </c>
      <c r="AL6" s="8"/>
      <c r="AM6" s="8"/>
      <c r="AN6" s="8">
        <v>167</v>
      </c>
      <c r="AO6" s="8">
        <v>134</v>
      </c>
    </row>
    <row r="7" spans="1:41" x14ac:dyDescent="0.25">
      <c r="A7" s="5">
        <v>43900</v>
      </c>
      <c r="B7" s="8">
        <v>7</v>
      </c>
      <c r="C7" s="8">
        <v>5</v>
      </c>
      <c r="D7" s="8">
        <v>0</v>
      </c>
      <c r="E7" s="8">
        <v>0</v>
      </c>
      <c r="F7" s="8">
        <v>0</v>
      </c>
      <c r="G7" s="8">
        <v>0</v>
      </c>
      <c r="H7" s="8">
        <v>8</v>
      </c>
      <c r="I7" s="8">
        <v>6</v>
      </c>
      <c r="J7" s="8">
        <v>8</v>
      </c>
      <c r="K7" s="8">
        <v>7</v>
      </c>
      <c r="L7" s="8">
        <v>9</v>
      </c>
      <c r="M7" s="8">
        <v>7</v>
      </c>
      <c r="N7" s="8">
        <v>10</v>
      </c>
      <c r="O7" s="8">
        <v>7</v>
      </c>
      <c r="P7" s="8">
        <v>8</v>
      </c>
      <c r="Q7" s="8">
        <v>8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8</v>
      </c>
      <c r="AA7" s="8">
        <v>8</v>
      </c>
      <c r="AB7" s="8">
        <v>8</v>
      </c>
      <c r="AC7" s="8">
        <v>7</v>
      </c>
      <c r="AD7" s="8">
        <v>30</v>
      </c>
      <c r="AE7" s="8">
        <v>23</v>
      </c>
      <c r="AF7" s="8">
        <v>29</v>
      </c>
      <c r="AG7" s="8">
        <v>17</v>
      </c>
      <c r="AH7" s="8">
        <v>33</v>
      </c>
      <c r="AI7" s="8">
        <v>30</v>
      </c>
      <c r="AJ7" s="8">
        <v>23</v>
      </c>
      <c r="AK7" s="8">
        <v>23</v>
      </c>
      <c r="AL7" s="8"/>
      <c r="AM7" s="8"/>
      <c r="AN7" s="8">
        <v>181</v>
      </c>
      <c r="AO7" s="8">
        <v>148</v>
      </c>
    </row>
    <row r="8" spans="1:41" x14ac:dyDescent="0.25">
      <c r="A8" s="5">
        <v>43901</v>
      </c>
      <c r="B8" s="8">
        <v>7</v>
      </c>
      <c r="C8" s="8">
        <v>7</v>
      </c>
      <c r="D8" s="8">
        <v>0</v>
      </c>
      <c r="E8" s="8">
        <v>0</v>
      </c>
      <c r="F8" s="8">
        <v>0</v>
      </c>
      <c r="G8" s="8">
        <v>0</v>
      </c>
      <c r="H8" s="8">
        <v>8</v>
      </c>
      <c r="I8" s="8">
        <v>8</v>
      </c>
      <c r="J8" s="8">
        <v>8</v>
      </c>
      <c r="K8" s="8">
        <v>8</v>
      </c>
      <c r="L8" s="8">
        <v>9</v>
      </c>
      <c r="M8" s="8">
        <v>6</v>
      </c>
      <c r="N8" s="8">
        <v>10</v>
      </c>
      <c r="O8" s="8">
        <v>9</v>
      </c>
      <c r="P8" s="8">
        <v>8</v>
      </c>
      <c r="Q8" s="8">
        <v>6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8</v>
      </c>
      <c r="AA8" s="8">
        <v>7</v>
      </c>
      <c r="AB8" s="8">
        <v>8</v>
      </c>
      <c r="AC8" s="8">
        <v>8</v>
      </c>
      <c r="AD8" s="8">
        <v>36</v>
      </c>
      <c r="AE8" s="8">
        <v>27</v>
      </c>
      <c r="AF8" s="8">
        <v>29</v>
      </c>
      <c r="AG8" s="8">
        <v>20</v>
      </c>
      <c r="AH8" s="8">
        <v>33</v>
      </c>
      <c r="AI8" s="8">
        <v>25</v>
      </c>
      <c r="AJ8" s="8">
        <v>23</v>
      </c>
      <c r="AK8" s="8">
        <v>23</v>
      </c>
      <c r="AL8" s="8"/>
      <c r="AM8" s="8"/>
      <c r="AN8" s="8">
        <v>187</v>
      </c>
      <c r="AO8" s="8">
        <v>154</v>
      </c>
    </row>
    <row r="9" spans="1:41" x14ac:dyDescent="0.25">
      <c r="A9" s="5">
        <v>43902</v>
      </c>
      <c r="B9" s="8">
        <v>8</v>
      </c>
      <c r="C9" s="8">
        <v>4</v>
      </c>
      <c r="D9" s="8"/>
      <c r="E9" s="8"/>
      <c r="F9" s="8">
        <v>0</v>
      </c>
      <c r="G9" s="8">
        <v>0</v>
      </c>
      <c r="H9" s="8">
        <v>8</v>
      </c>
      <c r="I9" s="8">
        <v>8</v>
      </c>
      <c r="J9" s="8">
        <v>8</v>
      </c>
      <c r="K9" s="8">
        <v>7</v>
      </c>
      <c r="L9" s="8">
        <v>9</v>
      </c>
      <c r="M9" s="8">
        <v>6</v>
      </c>
      <c r="N9" s="8">
        <v>10</v>
      </c>
      <c r="O9" s="8">
        <v>8</v>
      </c>
      <c r="P9" s="8">
        <v>8</v>
      </c>
      <c r="Q9" s="8">
        <v>8</v>
      </c>
      <c r="R9" s="8">
        <v>0</v>
      </c>
      <c r="S9" s="8">
        <v>0</v>
      </c>
      <c r="T9" s="8">
        <v>0</v>
      </c>
      <c r="U9" s="8">
        <v>0</v>
      </c>
      <c r="V9" s="8"/>
      <c r="W9" s="8"/>
      <c r="X9" s="8"/>
      <c r="Y9" s="8"/>
      <c r="Z9" s="8">
        <v>8</v>
      </c>
      <c r="AA9" s="8">
        <v>8</v>
      </c>
      <c r="AB9" s="8">
        <v>8</v>
      </c>
      <c r="AC9" s="8">
        <v>7</v>
      </c>
      <c r="AD9" s="8">
        <v>32</v>
      </c>
      <c r="AE9" s="8">
        <v>28</v>
      </c>
      <c r="AF9" s="8">
        <v>29</v>
      </c>
      <c r="AG9" s="8">
        <v>20</v>
      </c>
      <c r="AH9" s="8">
        <v>33</v>
      </c>
      <c r="AI9" s="8">
        <v>21</v>
      </c>
      <c r="AJ9" s="8">
        <v>23</v>
      </c>
      <c r="AK9" s="8">
        <v>22</v>
      </c>
      <c r="AL9" s="8"/>
      <c r="AM9" s="8"/>
      <c r="AN9" s="8">
        <v>184</v>
      </c>
      <c r="AO9" s="8">
        <v>147</v>
      </c>
    </row>
    <row r="10" spans="1:41" x14ac:dyDescent="0.25">
      <c r="A10" s="5">
        <v>43903</v>
      </c>
      <c r="B10" s="8">
        <v>8</v>
      </c>
      <c r="C10" s="8">
        <v>4</v>
      </c>
      <c r="D10" s="8"/>
      <c r="E10" s="8"/>
      <c r="F10" s="8">
        <v>0</v>
      </c>
      <c r="G10" s="8">
        <v>0</v>
      </c>
      <c r="H10" s="8">
        <v>8</v>
      </c>
      <c r="I10" s="8">
        <v>8</v>
      </c>
      <c r="J10" s="8">
        <v>8</v>
      </c>
      <c r="K10" s="8">
        <v>8</v>
      </c>
      <c r="L10" s="8">
        <v>9</v>
      </c>
      <c r="M10" s="8">
        <v>5</v>
      </c>
      <c r="N10" s="8">
        <v>10</v>
      </c>
      <c r="O10" s="8">
        <v>9</v>
      </c>
      <c r="P10" s="8">
        <v>8</v>
      </c>
      <c r="Q10" s="8">
        <v>7</v>
      </c>
      <c r="R10" s="8">
        <v>0</v>
      </c>
      <c r="S10" s="8">
        <v>0</v>
      </c>
      <c r="T10" s="8">
        <v>0</v>
      </c>
      <c r="U10" s="8">
        <v>0</v>
      </c>
      <c r="V10" s="8"/>
      <c r="W10" s="8"/>
      <c r="X10" s="8"/>
      <c r="Y10" s="8"/>
      <c r="Z10" s="8">
        <v>8</v>
      </c>
      <c r="AA10" s="8">
        <v>7</v>
      </c>
      <c r="AB10" s="8">
        <v>0</v>
      </c>
      <c r="AC10" s="8">
        <v>0</v>
      </c>
      <c r="AD10" s="8">
        <v>27</v>
      </c>
      <c r="AE10" s="8">
        <v>26</v>
      </c>
      <c r="AF10" s="8">
        <v>29</v>
      </c>
      <c r="AG10" s="8">
        <v>24</v>
      </c>
      <c r="AH10" s="8">
        <v>33</v>
      </c>
      <c r="AI10" s="8">
        <v>21</v>
      </c>
      <c r="AJ10" s="8">
        <v>23</v>
      </c>
      <c r="AK10" s="8">
        <v>17</v>
      </c>
      <c r="AL10" s="8"/>
      <c r="AM10" s="8"/>
      <c r="AN10" s="8">
        <v>171</v>
      </c>
      <c r="AO10" s="8">
        <v>136</v>
      </c>
    </row>
    <row r="11" spans="1:41" x14ac:dyDescent="0.25">
      <c r="A11" s="5">
        <v>43904</v>
      </c>
      <c r="B11" s="8">
        <v>8</v>
      </c>
      <c r="C11" s="8">
        <v>5</v>
      </c>
      <c r="D11" s="8"/>
      <c r="E11" s="8"/>
      <c r="F11" s="8">
        <v>0</v>
      </c>
      <c r="G11" s="8">
        <v>0</v>
      </c>
      <c r="H11" s="8">
        <v>4</v>
      </c>
      <c r="I11" s="8">
        <v>4</v>
      </c>
      <c r="J11" s="8">
        <v>8</v>
      </c>
      <c r="K11" s="8">
        <v>8</v>
      </c>
      <c r="L11" s="8">
        <v>9</v>
      </c>
      <c r="M11" s="8">
        <v>4</v>
      </c>
      <c r="N11" s="8">
        <v>12</v>
      </c>
      <c r="O11" s="8">
        <v>7</v>
      </c>
      <c r="P11" s="8">
        <v>8</v>
      </c>
      <c r="Q11" s="8">
        <v>8</v>
      </c>
      <c r="R11" s="8">
        <v>0</v>
      </c>
      <c r="S11" s="8">
        <v>0</v>
      </c>
      <c r="T11" s="8">
        <v>0</v>
      </c>
      <c r="U11" s="8">
        <v>0</v>
      </c>
      <c r="V11" s="8"/>
      <c r="W11" s="8"/>
      <c r="X11" s="8"/>
      <c r="Y11" s="8"/>
      <c r="Z11" s="8">
        <v>0</v>
      </c>
      <c r="AA11" s="8">
        <v>0</v>
      </c>
      <c r="AB11" s="8">
        <v>0</v>
      </c>
      <c r="AC11" s="8">
        <v>0</v>
      </c>
      <c r="AD11" s="8">
        <v>21</v>
      </c>
      <c r="AE11" s="8">
        <v>17</v>
      </c>
      <c r="AF11" s="8">
        <v>25</v>
      </c>
      <c r="AG11" s="8">
        <v>22</v>
      </c>
      <c r="AH11" s="8">
        <v>33</v>
      </c>
      <c r="AI11" s="8">
        <v>22</v>
      </c>
      <c r="AJ11" s="8">
        <v>23</v>
      </c>
      <c r="AK11" s="8">
        <v>14</v>
      </c>
      <c r="AL11" s="8"/>
      <c r="AM11" s="8"/>
      <c r="AN11" s="8">
        <v>151</v>
      </c>
      <c r="AO11" s="8">
        <v>111</v>
      </c>
    </row>
    <row r="12" spans="1:41" x14ac:dyDescent="0.25">
      <c r="A12" s="5">
        <v>43905</v>
      </c>
      <c r="B12" s="8">
        <v>8</v>
      </c>
      <c r="C12" s="8">
        <v>6</v>
      </c>
      <c r="D12" s="8"/>
      <c r="E12" s="8"/>
      <c r="F12" s="8">
        <v>0</v>
      </c>
      <c r="G12" s="8">
        <v>0</v>
      </c>
      <c r="H12" s="8">
        <v>0</v>
      </c>
      <c r="I12" s="8">
        <v>0</v>
      </c>
      <c r="J12" s="8">
        <v>8</v>
      </c>
      <c r="K12" s="8">
        <v>7</v>
      </c>
      <c r="L12" s="8">
        <v>9</v>
      </c>
      <c r="M12" s="8">
        <v>2</v>
      </c>
      <c r="N12" s="8">
        <v>12</v>
      </c>
      <c r="O12" s="8">
        <v>7</v>
      </c>
      <c r="P12" s="8">
        <v>8</v>
      </c>
      <c r="Q12" s="8">
        <v>8</v>
      </c>
      <c r="R12" s="8">
        <v>0</v>
      </c>
      <c r="S12" s="8">
        <v>0</v>
      </c>
      <c r="T12" s="8">
        <v>0</v>
      </c>
      <c r="U12" s="8">
        <v>0</v>
      </c>
      <c r="V12" s="8"/>
      <c r="W12" s="8"/>
      <c r="X12" s="8"/>
      <c r="Y12" s="8"/>
      <c r="Z12" s="8">
        <v>8</v>
      </c>
      <c r="AA12" s="8">
        <v>3</v>
      </c>
      <c r="AB12" s="8">
        <v>0</v>
      </c>
      <c r="AC12" s="8">
        <v>0</v>
      </c>
      <c r="AD12" s="8">
        <v>22</v>
      </c>
      <c r="AE12" s="8">
        <v>8</v>
      </c>
      <c r="AF12" s="8">
        <v>25</v>
      </c>
      <c r="AG12" s="8">
        <v>20</v>
      </c>
      <c r="AH12" s="8">
        <v>33</v>
      </c>
      <c r="AI12" s="8">
        <v>32</v>
      </c>
      <c r="AJ12" s="8">
        <v>23</v>
      </c>
      <c r="AK12" s="8">
        <v>17</v>
      </c>
      <c r="AL12" s="8"/>
      <c r="AM12" s="8"/>
      <c r="AN12" s="8">
        <v>156</v>
      </c>
      <c r="AO12" s="8">
        <v>110</v>
      </c>
    </row>
    <row r="13" spans="1:41" x14ac:dyDescent="0.25">
      <c r="A13" s="6" t="s">
        <v>48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x14ac:dyDescent="0.25">
      <c r="A14" s="5">
        <v>43906</v>
      </c>
      <c r="B14" s="8">
        <v>8</v>
      </c>
      <c r="C14" s="8">
        <v>7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8</v>
      </c>
      <c r="K14" s="8">
        <v>5</v>
      </c>
      <c r="L14" s="8">
        <v>9</v>
      </c>
      <c r="M14" s="8">
        <v>5</v>
      </c>
      <c r="N14" s="8">
        <v>12</v>
      </c>
      <c r="O14" s="8">
        <v>8</v>
      </c>
      <c r="P14" s="8">
        <v>8</v>
      </c>
      <c r="Q14" s="8">
        <v>8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8</v>
      </c>
      <c r="AA14" s="8">
        <v>8</v>
      </c>
      <c r="AB14" s="8">
        <v>8</v>
      </c>
      <c r="AC14" s="8">
        <v>7</v>
      </c>
      <c r="AD14" s="8">
        <v>22</v>
      </c>
      <c r="AE14" s="8">
        <v>16</v>
      </c>
      <c r="AF14" s="8">
        <v>29</v>
      </c>
      <c r="AG14" s="8">
        <v>23</v>
      </c>
      <c r="AH14" s="8">
        <v>33</v>
      </c>
      <c r="AI14" s="8">
        <v>29</v>
      </c>
      <c r="AJ14" s="8">
        <v>23</v>
      </c>
      <c r="AK14" s="8">
        <v>18</v>
      </c>
      <c r="AL14" s="8"/>
      <c r="AM14" s="8"/>
      <c r="AN14" s="8">
        <v>168</v>
      </c>
      <c r="AO14" s="8">
        <v>134</v>
      </c>
    </row>
    <row r="15" spans="1:41" x14ac:dyDescent="0.25">
      <c r="A15" s="5">
        <v>43907</v>
      </c>
      <c r="B15" s="8">
        <v>8</v>
      </c>
      <c r="C15" s="8">
        <v>7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8</v>
      </c>
      <c r="K15" s="8">
        <v>7</v>
      </c>
      <c r="L15" s="8">
        <v>9</v>
      </c>
      <c r="M15" s="8">
        <v>8</v>
      </c>
      <c r="N15" s="8">
        <v>12</v>
      </c>
      <c r="O15" s="8">
        <v>8</v>
      </c>
      <c r="P15" s="8">
        <v>8</v>
      </c>
      <c r="Q15" s="8">
        <v>6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3</v>
      </c>
      <c r="Y15" s="8">
        <v>3</v>
      </c>
      <c r="Z15" s="8">
        <v>8</v>
      </c>
      <c r="AA15" s="8">
        <v>7</v>
      </c>
      <c r="AB15" s="8">
        <v>8</v>
      </c>
      <c r="AC15" s="8">
        <v>6</v>
      </c>
      <c r="AD15" s="8">
        <v>30</v>
      </c>
      <c r="AE15" s="8">
        <v>11</v>
      </c>
      <c r="AF15" s="8">
        <v>29</v>
      </c>
      <c r="AG15" s="8">
        <v>24</v>
      </c>
      <c r="AH15" s="8">
        <v>33</v>
      </c>
      <c r="AI15" s="8">
        <v>27</v>
      </c>
      <c r="AJ15" s="8">
        <v>23</v>
      </c>
      <c r="AK15" s="8">
        <v>15</v>
      </c>
      <c r="AL15" s="8"/>
      <c r="AM15" s="8"/>
      <c r="AN15" s="8">
        <v>179</v>
      </c>
      <c r="AO15" s="8">
        <v>129</v>
      </c>
    </row>
    <row r="16" spans="1:41" x14ac:dyDescent="0.25">
      <c r="A16" s="5">
        <v>43908</v>
      </c>
      <c r="B16" s="8">
        <v>8</v>
      </c>
      <c r="C16" s="8">
        <v>6</v>
      </c>
      <c r="D16" s="8">
        <v>0</v>
      </c>
      <c r="E16" s="8">
        <v>0</v>
      </c>
      <c r="F16" s="8">
        <v>0</v>
      </c>
      <c r="G16" s="8">
        <v>0</v>
      </c>
      <c r="H16" s="8">
        <v>4</v>
      </c>
      <c r="I16" s="8">
        <v>4</v>
      </c>
      <c r="J16" s="8">
        <v>8</v>
      </c>
      <c r="K16" s="8">
        <v>4</v>
      </c>
      <c r="L16" s="8">
        <v>9</v>
      </c>
      <c r="M16" s="8">
        <v>7</v>
      </c>
      <c r="N16" s="8">
        <v>12</v>
      </c>
      <c r="O16" s="8">
        <v>8</v>
      </c>
      <c r="P16" s="8">
        <v>8</v>
      </c>
      <c r="Q16" s="8">
        <v>6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3</v>
      </c>
      <c r="Y16" s="8">
        <v>3</v>
      </c>
      <c r="Z16" s="8">
        <v>8</v>
      </c>
      <c r="AA16" s="8">
        <v>7</v>
      </c>
      <c r="AB16" s="8">
        <v>8</v>
      </c>
      <c r="AC16" s="8">
        <v>7</v>
      </c>
      <c r="AD16" s="8">
        <v>36</v>
      </c>
      <c r="AE16" s="8">
        <v>2</v>
      </c>
      <c r="AF16" s="8">
        <v>29</v>
      </c>
      <c r="AG16" s="8">
        <v>24</v>
      </c>
      <c r="AH16" s="8">
        <v>33</v>
      </c>
      <c r="AI16" s="8">
        <v>30</v>
      </c>
      <c r="AJ16" s="8">
        <v>23</v>
      </c>
      <c r="AK16" s="8">
        <v>18</v>
      </c>
      <c r="AL16" s="8"/>
      <c r="AM16" s="8"/>
      <c r="AN16" s="8">
        <v>189</v>
      </c>
      <c r="AO16" s="8">
        <v>126</v>
      </c>
    </row>
    <row r="17" spans="1:41" x14ac:dyDescent="0.25">
      <c r="A17" s="5">
        <v>43909</v>
      </c>
      <c r="B17" s="8">
        <v>8</v>
      </c>
      <c r="C17" s="8">
        <v>4</v>
      </c>
      <c r="D17" s="8">
        <v>0</v>
      </c>
      <c r="E17" s="8">
        <v>0</v>
      </c>
      <c r="F17" s="8">
        <v>0</v>
      </c>
      <c r="G17" s="8">
        <v>0</v>
      </c>
      <c r="H17" s="8">
        <v>8</v>
      </c>
      <c r="I17" s="8">
        <v>7</v>
      </c>
      <c r="J17" s="8">
        <v>8</v>
      </c>
      <c r="K17" s="8">
        <v>6</v>
      </c>
      <c r="L17" s="8">
        <v>9</v>
      </c>
      <c r="M17" s="8">
        <v>8</v>
      </c>
      <c r="N17" s="8">
        <v>10</v>
      </c>
      <c r="O17" s="8">
        <v>8</v>
      </c>
      <c r="P17" s="8">
        <v>8</v>
      </c>
      <c r="Q17" s="8">
        <v>5</v>
      </c>
      <c r="R17" s="8">
        <v>0</v>
      </c>
      <c r="S17" s="8">
        <v>0</v>
      </c>
      <c r="T17" s="8">
        <v>0</v>
      </c>
      <c r="U17" s="8">
        <v>0</v>
      </c>
      <c r="V17" s="8"/>
      <c r="W17" s="8"/>
      <c r="X17" s="8">
        <v>2</v>
      </c>
      <c r="Y17" s="8">
        <v>2</v>
      </c>
      <c r="Z17" s="8">
        <v>8</v>
      </c>
      <c r="AA17" s="8">
        <v>6</v>
      </c>
      <c r="AB17" s="8">
        <v>8</v>
      </c>
      <c r="AC17" s="8">
        <v>7</v>
      </c>
      <c r="AD17" s="8">
        <v>0</v>
      </c>
      <c r="AE17" s="8">
        <v>0</v>
      </c>
      <c r="AF17" s="8">
        <v>29</v>
      </c>
      <c r="AG17" s="8">
        <v>13</v>
      </c>
      <c r="AH17" s="8">
        <v>33</v>
      </c>
      <c r="AI17" s="8">
        <v>24</v>
      </c>
      <c r="AJ17" s="8">
        <v>23</v>
      </c>
      <c r="AK17" s="8">
        <v>18</v>
      </c>
      <c r="AL17" s="8"/>
      <c r="AM17" s="8"/>
      <c r="AN17" s="8">
        <v>154</v>
      </c>
      <c r="AO17" s="8">
        <v>108</v>
      </c>
    </row>
    <row r="18" spans="1:41" x14ac:dyDescent="0.25">
      <c r="A18" s="5">
        <v>43910</v>
      </c>
      <c r="B18" s="8">
        <v>8</v>
      </c>
      <c r="C18" s="8">
        <v>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8</v>
      </c>
      <c r="K18" s="8">
        <v>8</v>
      </c>
      <c r="L18" s="8">
        <v>9</v>
      </c>
      <c r="M18" s="8">
        <v>7</v>
      </c>
      <c r="N18" s="8">
        <v>10</v>
      </c>
      <c r="O18" s="8">
        <v>8</v>
      </c>
      <c r="P18" s="8">
        <v>8</v>
      </c>
      <c r="Q18" s="8">
        <v>6</v>
      </c>
      <c r="R18" s="8">
        <v>0</v>
      </c>
      <c r="S18" s="8">
        <v>0</v>
      </c>
      <c r="T18" s="8">
        <v>0</v>
      </c>
      <c r="U18" s="8">
        <v>0</v>
      </c>
      <c r="V18" s="8"/>
      <c r="W18" s="8"/>
      <c r="X18" s="8">
        <v>0</v>
      </c>
      <c r="Y18" s="8">
        <v>0</v>
      </c>
      <c r="Z18" s="8">
        <v>8</v>
      </c>
      <c r="AA18" s="8">
        <v>6</v>
      </c>
      <c r="AB18" s="8">
        <v>1</v>
      </c>
      <c r="AC18" s="8">
        <v>1</v>
      </c>
      <c r="AD18" s="8">
        <v>0</v>
      </c>
      <c r="AE18" s="8">
        <v>0</v>
      </c>
      <c r="AF18" s="8">
        <v>29</v>
      </c>
      <c r="AG18" s="8">
        <v>8</v>
      </c>
      <c r="AH18" s="8">
        <v>33</v>
      </c>
      <c r="AI18" s="8">
        <v>25</v>
      </c>
      <c r="AJ18" s="8">
        <v>23</v>
      </c>
      <c r="AK18" s="8">
        <v>15</v>
      </c>
      <c r="AL18" s="8"/>
      <c r="AM18" s="8"/>
      <c r="AN18" s="8">
        <v>137</v>
      </c>
      <c r="AO18" s="8">
        <v>89</v>
      </c>
    </row>
    <row r="19" spans="1:41" x14ac:dyDescent="0.25">
      <c r="A19" s="5">
        <v>43911</v>
      </c>
      <c r="B19" s="8">
        <v>8</v>
      </c>
      <c r="C19" s="8">
        <v>6</v>
      </c>
      <c r="D19" s="8"/>
      <c r="E19" s="8"/>
      <c r="F19" s="8">
        <v>0</v>
      </c>
      <c r="G19" s="8">
        <v>0</v>
      </c>
      <c r="H19" s="8">
        <v>0</v>
      </c>
      <c r="I19" s="8">
        <v>0</v>
      </c>
      <c r="J19" s="8">
        <v>8</v>
      </c>
      <c r="K19" s="8">
        <v>8</v>
      </c>
      <c r="L19" s="8">
        <v>9</v>
      </c>
      <c r="M19" s="8">
        <v>6</v>
      </c>
      <c r="N19" s="8">
        <v>12</v>
      </c>
      <c r="O19" s="8">
        <v>7</v>
      </c>
      <c r="P19" s="8">
        <v>8</v>
      </c>
      <c r="Q19" s="8">
        <v>5</v>
      </c>
      <c r="R19" s="8">
        <v>0</v>
      </c>
      <c r="S19" s="8">
        <v>0</v>
      </c>
      <c r="T19" s="8">
        <v>0</v>
      </c>
      <c r="U19" s="8">
        <v>0</v>
      </c>
      <c r="V19" s="8"/>
      <c r="W19" s="8"/>
      <c r="X19" s="8"/>
      <c r="Y19" s="8"/>
      <c r="Z19" s="8">
        <v>8</v>
      </c>
      <c r="AA19" s="8">
        <v>0</v>
      </c>
      <c r="AB19" s="8">
        <v>1</v>
      </c>
      <c r="AC19" s="8">
        <v>1</v>
      </c>
      <c r="AD19" s="8">
        <v>0</v>
      </c>
      <c r="AE19" s="8">
        <v>0</v>
      </c>
      <c r="AF19" s="8">
        <v>25</v>
      </c>
      <c r="AG19" s="8">
        <v>5</v>
      </c>
      <c r="AH19" s="8">
        <v>33</v>
      </c>
      <c r="AI19" s="8">
        <v>23</v>
      </c>
      <c r="AJ19" s="8">
        <v>23</v>
      </c>
      <c r="AK19" s="8">
        <v>15</v>
      </c>
      <c r="AL19" s="8"/>
      <c r="AM19" s="8"/>
      <c r="AN19" s="8">
        <v>135</v>
      </c>
      <c r="AO19" s="8">
        <v>76</v>
      </c>
    </row>
    <row r="20" spans="1:41" x14ac:dyDescent="0.25">
      <c r="A20" s="5">
        <v>43912</v>
      </c>
      <c r="B20" s="8">
        <v>8</v>
      </c>
      <c r="C20" s="8">
        <v>6</v>
      </c>
      <c r="D20" s="8"/>
      <c r="E20" s="8"/>
      <c r="F20" s="8">
        <v>0</v>
      </c>
      <c r="G20" s="8">
        <v>0</v>
      </c>
      <c r="H20" s="8">
        <v>0</v>
      </c>
      <c r="I20" s="8">
        <v>0</v>
      </c>
      <c r="J20" s="8">
        <v>8</v>
      </c>
      <c r="K20" s="8">
        <v>5</v>
      </c>
      <c r="L20" s="8">
        <v>9</v>
      </c>
      <c r="M20" s="8">
        <v>3</v>
      </c>
      <c r="N20" s="8">
        <v>12</v>
      </c>
      <c r="O20" s="8">
        <v>8</v>
      </c>
      <c r="P20" s="8">
        <v>8</v>
      </c>
      <c r="Q20" s="8">
        <v>4</v>
      </c>
      <c r="R20" s="8">
        <v>0</v>
      </c>
      <c r="S20" s="8">
        <v>0</v>
      </c>
      <c r="T20" s="8">
        <v>0</v>
      </c>
      <c r="U20" s="8">
        <v>0</v>
      </c>
      <c r="V20" s="8"/>
      <c r="W20" s="8"/>
      <c r="X20" s="8"/>
      <c r="Y20" s="8"/>
      <c r="Z20" s="8">
        <v>8</v>
      </c>
      <c r="AA20" s="8">
        <v>7</v>
      </c>
      <c r="AB20" s="8">
        <v>1</v>
      </c>
      <c r="AC20" s="8">
        <v>1</v>
      </c>
      <c r="AD20" s="8">
        <v>0</v>
      </c>
      <c r="AE20" s="8">
        <v>0</v>
      </c>
      <c r="AF20" s="8">
        <v>25</v>
      </c>
      <c r="AG20" s="8">
        <v>5</v>
      </c>
      <c r="AH20" s="8">
        <v>33</v>
      </c>
      <c r="AI20" s="8">
        <v>28</v>
      </c>
      <c r="AJ20" s="8">
        <v>23</v>
      </c>
      <c r="AK20" s="8">
        <v>18</v>
      </c>
      <c r="AL20" s="8"/>
      <c r="AM20" s="8"/>
      <c r="AN20" s="8">
        <v>135</v>
      </c>
      <c r="AO20" s="8">
        <v>85</v>
      </c>
    </row>
    <row r="21" spans="1:41" x14ac:dyDescent="0.25">
      <c r="A21" s="5">
        <v>43913</v>
      </c>
      <c r="B21" s="8">
        <v>8</v>
      </c>
      <c r="C21" s="8">
        <v>7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8</v>
      </c>
      <c r="K21" s="8">
        <v>7</v>
      </c>
      <c r="L21" s="8">
        <v>9</v>
      </c>
      <c r="M21" s="8">
        <v>4</v>
      </c>
      <c r="N21" s="8">
        <v>10</v>
      </c>
      <c r="O21" s="8">
        <v>8</v>
      </c>
      <c r="P21" s="8">
        <v>8</v>
      </c>
      <c r="Q21" s="8">
        <v>6</v>
      </c>
      <c r="R21" s="8">
        <v>0</v>
      </c>
      <c r="S21" s="8">
        <v>0</v>
      </c>
      <c r="T21" s="8">
        <v>0</v>
      </c>
      <c r="U21" s="8">
        <v>0</v>
      </c>
      <c r="V21" s="8"/>
      <c r="W21" s="8"/>
      <c r="X21" s="8"/>
      <c r="Y21" s="8"/>
      <c r="Z21" s="8">
        <v>8</v>
      </c>
      <c r="AA21" s="8">
        <v>8</v>
      </c>
      <c r="AB21" s="8">
        <v>8</v>
      </c>
      <c r="AC21" s="8">
        <v>1</v>
      </c>
      <c r="AD21" s="8">
        <v>10</v>
      </c>
      <c r="AE21" s="8">
        <v>10</v>
      </c>
      <c r="AF21" s="8">
        <v>29</v>
      </c>
      <c r="AG21" s="8">
        <v>5</v>
      </c>
      <c r="AH21" s="8">
        <v>33</v>
      </c>
      <c r="AI21" s="8">
        <v>28</v>
      </c>
      <c r="AJ21" s="8">
        <v>23</v>
      </c>
      <c r="AK21" s="8">
        <v>17</v>
      </c>
      <c r="AL21" s="8"/>
      <c r="AM21" s="8"/>
      <c r="AN21" s="8">
        <v>154</v>
      </c>
      <c r="AO21" s="8">
        <v>101</v>
      </c>
    </row>
    <row r="22" spans="1:41" x14ac:dyDescent="0.25">
      <c r="A22" s="6" t="s">
        <v>49</v>
      </c>
      <c r="B22" s="8">
        <v>118</v>
      </c>
      <c r="C22" s="8">
        <v>85</v>
      </c>
      <c r="D22" s="8">
        <v>0</v>
      </c>
      <c r="E22" s="8">
        <v>0</v>
      </c>
      <c r="F22" s="8">
        <v>0</v>
      </c>
      <c r="G22" s="8">
        <v>0</v>
      </c>
      <c r="H22" s="8">
        <v>48</v>
      </c>
      <c r="I22" s="8">
        <v>45</v>
      </c>
      <c r="J22" s="8">
        <v>120</v>
      </c>
      <c r="K22" s="8">
        <v>103</v>
      </c>
      <c r="L22" s="8">
        <v>135</v>
      </c>
      <c r="M22" s="8">
        <v>85</v>
      </c>
      <c r="N22" s="8">
        <v>164</v>
      </c>
      <c r="O22" s="8">
        <v>117</v>
      </c>
      <c r="P22" s="8">
        <v>120</v>
      </c>
      <c r="Q22" s="8">
        <v>98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8</v>
      </c>
      <c r="Y22" s="8">
        <v>8</v>
      </c>
      <c r="Z22" s="8">
        <v>112</v>
      </c>
      <c r="AA22" s="8">
        <v>89</v>
      </c>
      <c r="AB22" s="8">
        <v>75</v>
      </c>
      <c r="AC22" s="8">
        <v>60</v>
      </c>
      <c r="AD22" s="8">
        <v>289</v>
      </c>
      <c r="AE22" s="8">
        <v>182</v>
      </c>
      <c r="AF22" s="8">
        <v>419</v>
      </c>
      <c r="AG22" s="8">
        <v>250</v>
      </c>
      <c r="AH22" s="8">
        <v>495</v>
      </c>
      <c r="AI22" s="8">
        <v>396</v>
      </c>
      <c r="AJ22" s="8">
        <v>345</v>
      </c>
      <c r="AK22" s="8">
        <v>270</v>
      </c>
      <c r="AL22" s="8"/>
      <c r="AM22" s="8"/>
      <c r="AN22" s="8">
        <v>2448</v>
      </c>
      <c r="AO22" s="8">
        <v>1788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O25" sqref="O25"/>
    </sheetView>
  </sheetViews>
  <sheetFormatPr defaultRowHeight="15" x14ac:dyDescent="0.25"/>
  <cols>
    <col min="1" max="1" width="15.140625" customWidth="1"/>
    <col min="2" max="2" width="20.42578125" customWidth="1"/>
    <col min="3" max="3" width="15.5703125" style="71" customWidth="1"/>
    <col min="4" max="4" width="25.140625" style="71" customWidth="1"/>
    <col min="5" max="5" width="17.28515625" style="70" bestFit="1" customWidth="1"/>
  </cols>
  <sheetData>
    <row r="1" spans="1:5" x14ac:dyDescent="0.25">
      <c r="A1" s="7" t="s">
        <v>80</v>
      </c>
      <c r="B1" s="5">
        <v>43913</v>
      </c>
    </row>
    <row r="3" spans="1:5" x14ac:dyDescent="0.25">
      <c r="C3"/>
      <c r="D3"/>
      <c r="E3"/>
    </row>
    <row r="4" spans="1:5" x14ac:dyDescent="0.25">
      <c r="A4" s="7" t="s">
        <v>59</v>
      </c>
      <c r="B4" s="7" t="s">
        <v>92</v>
      </c>
      <c r="C4" s="7" t="s">
        <v>62</v>
      </c>
      <c r="D4" s="7" t="s">
        <v>94</v>
      </c>
      <c r="E4"/>
    </row>
    <row r="5" spans="1:5" x14ac:dyDescent="0.25">
      <c r="A5" s="26" t="s">
        <v>84</v>
      </c>
      <c r="B5" s="26">
        <v>0.22986111111094942</v>
      </c>
      <c r="C5" s="26" t="s">
        <v>68</v>
      </c>
      <c r="D5" s="26" t="s">
        <v>93</v>
      </c>
      <c r="E5"/>
    </row>
    <row r="6" spans="1:5" x14ac:dyDescent="0.25">
      <c r="B6" s="26">
        <v>0.3631944444423425</v>
      </c>
      <c r="C6" s="26" t="s">
        <v>65</v>
      </c>
      <c r="D6" s="26" t="s">
        <v>153</v>
      </c>
      <c r="E6"/>
    </row>
    <row r="7" spans="1:5" x14ac:dyDescent="0.25">
      <c r="B7" s="26">
        <v>0.49305555555474712</v>
      </c>
      <c r="C7" s="26" t="s">
        <v>68</v>
      </c>
      <c r="D7" s="26" t="s">
        <v>153</v>
      </c>
      <c r="E7"/>
    </row>
    <row r="8" spans="1:5" x14ac:dyDescent="0.25">
      <c r="B8" s="26">
        <v>0.60902777777664596</v>
      </c>
      <c r="C8" s="26" t="s">
        <v>65</v>
      </c>
      <c r="D8" s="26" t="s">
        <v>160</v>
      </c>
      <c r="E8"/>
    </row>
    <row r="9" spans="1:5" x14ac:dyDescent="0.25">
      <c r="B9" s="26">
        <v>0.60972222222335404</v>
      </c>
      <c r="C9" s="26" t="s">
        <v>65</v>
      </c>
      <c r="D9" s="26" t="s">
        <v>160</v>
      </c>
      <c r="E9"/>
    </row>
    <row r="10" spans="1:5" x14ac:dyDescent="0.25">
      <c r="B10" s="26">
        <v>3.351388888891961</v>
      </c>
      <c r="C10" s="26" t="s">
        <v>68</v>
      </c>
      <c r="D10" s="26" t="s">
        <v>153</v>
      </c>
      <c r="E10"/>
    </row>
    <row r="11" spans="1:5" x14ac:dyDescent="0.25">
      <c r="B11" s="26">
        <v>7.5798611111094942</v>
      </c>
      <c r="C11" s="26" t="s">
        <v>68</v>
      </c>
      <c r="D11" s="26" t="s">
        <v>153</v>
      </c>
      <c r="E11"/>
    </row>
    <row r="12" spans="1:5" x14ac:dyDescent="0.25">
      <c r="A12" s="26" t="s">
        <v>81</v>
      </c>
      <c r="B12" s="26">
        <v>0.61527777777519077</v>
      </c>
      <c r="C12" s="26" t="s">
        <v>68</v>
      </c>
      <c r="D12" s="26" t="s">
        <v>163</v>
      </c>
      <c r="E12"/>
    </row>
    <row r="13" spans="1:5" x14ac:dyDescent="0.25">
      <c r="B13" s="26">
        <v>0.62569444444670808</v>
      </c>
      <c r="C13" s="26" t="s">
        <v>68</v>
      </c>
      <c r="D13" s="26" t="s">
        <v>93</v>
      </c>
      <c r="E13"/>
    </row>
    <row r="14" spans="1:5" x14ac:dyDescent="0.25">
      <c r="B14" s="26">
        <v>0.62638888888614019</v>
      </c>
      <c r="C14" s="26" t="s">
        <v>68</v>
      </c>
      <c r="D14" s="26" t="s">
        <v>153</v>
      </c>
      <c r="E14"/>
    </row>
    <row r="15" spans="1:5" x14ac:dyDescent="0.25">
      <c r="B15" s="26">
        <v>1.3298611111094942</v>
      </c>
      <c r="C15" s="26" t="s">
        <v>68</v>
      </c>
      <c r="D15" s="26" t="s">
        <v>153</v>
      </c>
      <c r="E15"/>
    </row>
    <row r="16" spans="1:5" x14ac:dyDescent="0.25">
      <c r="A16" s="26" t="s">
        <v>63</v>
      </c>
      <c r="B16" s="26">
        <v>1.75</v>
      </c>
      <c r="C16" s="26" t="s">
        <v>70</v>
      </c>
      <c r="D16" s="26" t="s">
        <v>243</v>
      </c>
      <c r="E16"/>
    </row>
    <row r="17" spans="1:5" x14ac:dyDescent="0.25">
      <c r="B17" s="26">
        <v>3.2326388888905058</v>
      </c>
      <c r="C17" s="26" t="s">
        <v>68</v>
      </c>
      <c r="D17" s="26" t="s">
        <v>93</v>
      </c>
      <c r="E17"/>
    </row>
    <row r="18" spans="1:5" x14ac:dyDescent="0.25">
      <c r="B18" s="26">
        <v>3.4930555555547471</v>
      </c>
      <c r="C18" s="26" t="s">
        <v>68</v>
      </c>
      <c r="D18" s="26" t="s">
        <v>93</v>
      </c>
      <c r="E18"/>
    </row>
    <row r="19" spans="1:5" x14ac:dyDescent="0.25">
      <c r="B19" s="26">
        <v>7.2458333333343035</v>
      </c>
      <c r="C19" s="26" t="s">
        <v>68</v>
      </c>
      <c r="D19" s="26" t="s">
        <v>163</v>
      </c>
      <c r="E19"/>
    </row>
    <row r="20" spans="1:5" x14ac:dyDescent="0.25">
      <c r="B20" s="26">
        <v>11.215277777781012</v>
      </c>
      <c r="C20" s="26" t="s">
        <v>68</v>
      </c>
      <c r="D20" s="26" t="s">
        <v>93</v>
      </c>
      <c r="E20"/>
    </row>
    <row r="21" spans="1:5" x14ac:dyDescent="0.25">
      <c r="B21" s="26">
        <v>12.145833333335759</v>
      </c>
      <c r="C21" s="26" t="s">
        <v>70</v>
      </c>
      <c r="D21" s="26" t="s">
        <v>153</v>
      </c>
      <c r="E21"/>
    </row>
    <row r="22" spans="1:5" x14ac:dyDescent="0.25">
      <c r="B22" s="26">
        <v>13.40486111111386</v>
      </c>
      <c r="C22" s="26" t="s">
        <v>70</v>
      </c>
      <c r="D22" s="26" t="s">
        <v>174</v>
      </c>
      <c r="E22"/>
    </row>
    <row r="23" spans="1:5" x14ac:dyDescent="0.25">
      <c r="B23" s="26">
        <v>17.229861111110949</v>
      </c>
      <c r="C23" s="26" t="s">
        <v>68</v>
      </c>
      <c r="D23" s="26" t="s">
        <v>93</v>
      </c>
      <c r="E23"/>
    </row>
    <row r="24" spans="1:5" x14ac:dyDescent="0.25">
      <c r="A24" s="26" t="s">
        <v>49</v>
      </c>
      <c r="C24"/>
      <c r="D24"/>
      <c r="E24"/>
    </row>
    <row r="25" spans="1:5" x14ac:dyDescent="0.25">
      <c r="C25"/>
      <c r="D25"/>
      <c r="E25"/>
    </row>
    <row r="26" spans="1:5" x14ac:dyDescent="0.25">
      <c r="C26"/>
      <c r="D26"/>
      <c r="E26"/>
    </row>
    <row r="27" spans="1:5" x14ac:dyDescent="0.25">
      <c r="C27"/>
      <c r="D27"/>
      <c r="E27"/>
    </row>
    <row r="28" spans="1:5" x14ac:dyDescent="0.25">
      <c r="C28"/>
      <c r="D28"/>
      <c r="E28"/>
    </row>
    <row r="29" spans="1:5" x14ac:dyDescent="0.25">
      <c r="C29"/>
      <c r="D29"/>
      <c r="E29"/>
    </row>
    <row r="30" spans="1:5" x14ac:dyDescent="0.25">
      <c r="C30"/>
      <c r="D30"/>
      <c r="E30"/>
    </row>
    <row r="31" spans="1:5" x14ac:dyDescent="0.25">
      <c r="C31"/>
      <c r="D31"/>
      <c r="E31"/>
    </row>
    <row r="32" spans="1:5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E42"/>
    </row>
    <row r="43" spans="3:5" x14ac:dyDescent="0.25">
      <c r="E4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I17"/>
  <sheetViews>
    <sheetView workbookViewId="0">
      <selection activeCell="A9" sqref="A9"/>
    </sheetView>
  </sheetViews>
  <sheetFormatPr defaultRowHeight="15" x14ac:dyDescent="0.25"/>
  <cols>
    <col min="1" max="1" width="11.28515625" customWidth="1"/>
    <col min="2" max="2" width="35.85546875" bestFit="1" customWidth="1"/>
    <col min="3" max="7" width="35.85546875" customWidth="1"/>
    <col min="8" max="24" width="35.85546875" bestFit="1" customWidth="1"/>
    <col min="25" max="25" width="35.85546875" customWidth="1"/>
    <col min="26" max="36" width="35.85546875" bestFit="1" customWidth="1"/>
    <col min="37" max="37" width="35.85546875" customWidth="1"/>
    <col min="38" max="48" width="35.85546875" bestFit="1" customWidth="1"/>
    <col min="49" max="49" width="35.85546875" customWidth="1"/>
    <col min="50" max="56" width="35.85546875" bestFit="1" customWidth="1"/>
    <col min="57" max="57" width="19.7109375" bestFit="1" customWidth="1"/>
    <col min="58" max="58" width="22.5703125" bestFit="1" customWidth="1"/>
    <col min="59" max="59" width="20" bestFit="1" customWidth="1"/>
    <col min="60" max="60" width="18.85546875" bestFit="1" customWidth="1"/>
    <col min="61" max="61" width="17" customWidth="1"/>
  </cols>
  <sheetData>
    <row r="3" spans="1:61" x14ac:dyDescent="0.25">
      <c r="B3" s="7" t="s">
        <v>62</v>
      </c>
      <c r="C3" s="7" t="s">
        <v>134</v>
      </c>
    </row>
    <row r="4" spans="1:61" x14ac:dyDescent="0.25">
      <c r="B4" s="26" t="s">
        <v>68</v>
      </c>
      <c r="G4" s="26" t="s">
        <v>70</v>
      </c>
      <c r="L4" s="26" t="s">
        <v>121</v>
      </c>
      <c r="Q4" s="26" t="s">
        <v>122</v>
      </c>
      <c r="V4" s="26" t="s">
        <v>126</v>
      </c>
      <c r="AA4" s="26" t="s">
        <v>123</v>
      </c>
      <c r="AF4" s="26" t="s">
        <v>124</v>
      </c>
      <c r="AK4" s="26" t="s">
        <v>246</v>
      </c>
      <c r="AP4" s="26" t="s">
        <v>125</v>
      </c>
      <c r="AU4" s="26" t="s">
        <v>65</v>
      </c>
      <c r="AZ4" s="26" t="s">
        <v>48</v>
      </c>
      <c r="BE4" s="26" t="s">
        <v>247</v>
      </c>
      <c r="BF4" s="26" t="s">
        <v>248</v>
      </c>
      <c r="BG4" s="26" t="s">
        <v>249</v>
      </c>
      <c r="BH4" s="26" t="s">
        <v>250</v>
      </c>
      <c r="BI4" s="26" t="s">
        <v>251</v>
      </c>
    </row>
    <row r="5" spans="1:61" x14ac:dyDescent="0.25">
      <c r="A5" s="7" t="s">
        <v>132</v>
      </c>
      <c r="B5" s="26" t="s">
        <v>133</v>
      </c>
      <c r="C5" s="26" t="s">
        <v>135</v>
      </c>
      <c r="D5" s="26" t="s">
        <v>136</v>
      </c>
      <c r="E5" s="26" t="s">
        <v>137</v>
      </c>
      <c r="F5" s="26" t="s">
        <v>138</v>
      </c>
      <c r="G5" s="26" t="s">
        <v>133</v>
      </c>
      <c r="H5" s="26" t="s">
        <v>135</v>
      </c>
      <c r="I5" s="26" t="s">
        <v>136</v>
      </c>
      <c r="J5" s="26" t="s">
        <v>137</v>
      </c>
      <c r="K5" s="26" t="s">
        <v>138</v>
      </c>
      <c r="L5" s="26" t="s">
        <v>133</v>
      </c>
      <c r="M5" s="26" t="s">
        <v>135</v>
      </c>
      <c r="N5" s="26" t="s">
        <v>136</v>
      </c>
      <c r="O5" s="26" t="s">
        <v>137</v>
      </c>
      <c r="P5" s="26" t="s">
        <v>138</v>
      </c>
      <c r="Q5" s="26" t="s">
        <v>133</v>
      </c>
      <c r="R5" s="26" t="s">
        <v>135</v>
      </c>
      <c r="S5" s="26" t="s">
        <v>136</v>
      </c>
      <c r="T5" s="26" t="s">
        <v>137</v>
      </c>
      <c r="U5" s="26" t="s">
        <v>138</v>
      </c>
      <c r="V5" s="26" t="s">
        <v>133</v>
      </c>
      <c r="W5" s="26" t="s">
        <v>135</v>
      </c>
      <c r="X5" s="26" t="s">
        <v>136</v>
      </c>
      <c r="Y5" s="26" t="s">
        <v>137</v>
      </c>
      <c r="Z5" s="26" t="s">
        <v>138</v>
      </c>
      <c r="AA5" s="26" t="s">
        <v>133</v>
      </c>
      <c r="AB5" s="26" t="s">
        <v>135</v>
      </c>
      <c r="AC5" s="26" t="s">
        <v>136</v>
      </c>
      <c r="AD5" s="26" t="s">
        <v>137</v>
      </c>
      <c r="AE5" s="26" t="s">
        <v>138</v>
      </c>
      <c r="AF5" s="26" t="s">
        <v>133</v>
      </c>
      <c r="AG5" s="26" t="s">
        <v>135</v>
      </c>
      <c r="AH5" s="26" t="s">
        <v>136</v>
      </c>
      <c r="AI5" s="26" t="s">
        <v>137</v>
      </c>
      <c r="AJ5" s="26" t="s">
        <v>138</v>
      </c>
      <c r="AK5" s="26" t="s">
        <v>133</v>
      </c>
      <c r="AL5" s="26" t="s">
        <v>135</v>
      </c>
      <c r="AM5" s="26" t="s">
        <v>136</v>
      </c>
      <c r="AN5" s="26" t="s">
        <v>137</v>
      </c>
      <c r="AO5" s="26" t="s">
        <v>138</v>
      </c>
      <c r="AP5" s="26" t="s">
        <v>133</v>
      </c>
      <c r="AQ5" s="26" t="s">
        <v>135</v>
      </c>
      <c r="AR5" s="26" t="s">
        <v>136</v>
      </c>
      <c r="AS5" s="26" t="s">
        <v>137</v>
      </c>
      <c r="AT5" s="26" t="s">
        <v>138</v>
      </c>
      <c r="AU5" s="26" t="s">
        <v>133</v>
      </c>
      <c r="AV5" s="26" t="s">
        <v>135</v>
      </c>
      <c r="AW5" s="26" t="s">
        <v>136</v>
      </c>
      <c r="AX5" s="26" t="s">
        <v>137</v>
      </c>
      <c r="AY5" s="26" t="s">
        <v>138</v>
      </c>
      <c r="AZ5" s="26" t="s">
        <v>133</v>
      </c>
      <c r="BA5" s="26" t="s">
        <v>135</v>
      </c>
      <c r="BB5" s="26" t="s">
        <v>136</v>
      </c>
      <c r="BC5" s="26" t="s">
        <v>137</v>
      </c>
      <c r="BD5" s="26" t="s">
        <v>138</v>
      </c>
    </row>
    <row r="6" spans="1:61" x14ac:dyDescent="0.25">
      <c r="A6" s="67">
        <v>43904</v>
      </c>
      <c r="B6" s="8">
        <v>1</v>
      </c>
      <c r="C6" s="8"/>
      <c r="D6" s="8"/>
      <c r="E6" s="8"/>
      <c r="F6" s="8">
        <v>1</v>
      </c>
      <c r="G6" s="8">
        <v>7</v>
      </c>
      <c r="H6" s="8">
        <v>1</v>
      </c>
      <c r="I6" s="8"/>
      <c r="J6" s="8"/>
      <c r="K6" s="8">
        <v>8</v>
      </c>
      <c r="L6" s="8"/>
      <c r="M6" s="8"/>
      <c r="N6" s="8"/>
      <c r="O6" s="8"/>
      <c r="P6" s="8"/>
      <c r="Q6" s="8"/>
      <c r="R6" s="8"/>
      <c r="S6" s="8"/>
      <c r="T6" s="8"/>
      <c r="U6" s="8"/>
      <c r="V6" s="8">
        <v>32</v>
      </c>
      <c r="W6" s="8">
        <v>1</v>
      </c>
      <c r="X6" s="8"/>
      <c r="Y6" s="8"/>
      <c r="Z6" s="8">
        <v>33</v>
      </c>
      <c r="AA6" s="8">
        <v>18</v>
      </c>
      <c r="AB6" s="8"/>
      <c r="AC6" s="8"/>
      <c r="AD6" s="8"/>
      <c r="AE6" s="8">
        <v>18</v>
      </c>
      <c r="AF6" s="8">
        <v>6</v>
      </c>
      <c r="AG6" s="8"/>
      <c r="AH6" s="8"/>
      <c r="AI6" s="8"/>
      <c r="AJ6" s="8">
        <v>6</v>
      </c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>
        <v>64</v>
      </c>
      <c r="BF6" s="8">
        <v>2</v>
      </c>
      <c r="BG6" s="8"/>
      <c r="BH6" s="8"/>
      <c r="BI6" s="8">
        <v>66</v>
      </c>
    </row>
    <row r="7" spans="1:61" x14ac:dyDescent="0.25">
      <c r="A7" s="67">
        <v>43905</v>
      </c>
      <c r="B7" s="8">
        <v>4</v>
      </c>
      <c r="C7" s="8"/>
      <c r="D7" s="8"/>
      <c r="E7" s="8"/>
      <c r="F7" s="8">
        <v>4</v>
      </c>
      <c r="G7" s="8">
        <v>1</v>
      </c>
      <c r="H7" s="8">
        <v>5</v>
      </c>
      <c r="I7" s="8">
        <v>3</v>
      </c>
      <c r="J7" s="8"/>
      <c r="K7" s="8">
        <v>9</v>
      </c>
      <c r="L7" s="8"/>
      <c r="M7" s="8"/>
      <c r="N7" s="8"/>
      <c r="O7" s="8"/>
      <c r="P7" s="8"/>
      <c r="Q7" s="8"/>
      <c r="R7" s="8"/>
      <c r="S7" s="8"/>
      <c r="T7" s="8"/>
      <c r="U7" s="8"/>
      <c r="V7" s="8">
        <v>42</v>
      </c>
      <c r="W7" s="8">
        <v>5</v>
      </c>
      <c r="X7" s="8">
        <v>5</v>
      </c>
      <c r="Y7" s="8"/>
      <c r="Z7" s="8">
        <v>52</v>
      </c>
      <c r="AA7" s="8">
        <v>29</v>
      </c>
      <c r="AB7" s="8"/>
      <c r="AC7" s="8"/>
      <c r="AD7" s="8"/>
      <c r="AE7" s="8">
        <v>29</v>
      </c>
      <c r="AF7" s="8">
        <v>5</v>
      </c>
      <c r="AG7" s="8"/>
      <c r="AH7" s="8"/>
      <c r="AI7" s="8"/>
      <c r="AJ7" s="8">
        <v>5</v>
      </c>
      <c r="AK7" s="8"/>
      <c r="AL7" s="8"/>
      <c r="AM7" s="8"/>
      <c r="AN7" s="8"/>
      <c r="AO7" s="8"/>
      <c r="AP7" s="8"/>
      <c r="AQ7" s="8"/>
      <c r="AR7" s="8"/>
      <c r="AS7" s="8"/>
      <c r="AT7" s="8"/>
      <c r="AU7" s="8">
        <v>3</v>
      </c>
      <c r="AV7" s="8"/>
      <c r="AW7" s="8">
        <v>2</v>
      </c>
      <c r="AX7" s="8"/>
      <c r="AY7" s="8">
        <v>5</v>
      </c>
      <c r="AZ7" s="8"/>
      <c r="BA7" s="8"/>
      <c r="BB7" s="8"/>
      <c r="BC7" s="8"/>
      <c r="BD7" s="8"/>
      <c r="BE7" s="8">
        <v>84</v>
      </c>
      <c r="BF7" s="8">
        <v>10</v>
      </c>
      <c r="BG7" s="8">
        <v>10</v>
      </c>
      <c r="BH7" s="8"/>
      <c r="BI7" s="8">
        <v>104</v>
      </c>
    </row>
    <row r="8" spans="1:61" x14ac:dyDescent="0.25">
      <c r="A8" s="67">
        <v>43906</v>
      </c>
      <c r="B8" s="8">
        <v>4</v>
      </c>
      <c r="C8" s="8"/>
      <c r="D8" s="8"/>
      <c r="E8" s="8"/>
      <c r="F8" s="8">
        <v>4</v>
      </c>
      <c r="G8" s="8">
        <v>16</v>
      </c>
      <c r="H8" s="8">
        <v>2</v>
      </c>
      <c r="I8" s="8">
        <v>9</v>
      </c>
      <c r="J8" s="8">
        <v>4</v>
      </c>
      <c r="K8" s="8">
        <v>31</v>
      </c>
      <c r="L8" s="8">
        <v>4</v>
      </c>
      <c r="M8" s="8"/>
      <c r="N8" s="8"/>
      <c r="O8" s="8"/>
      <c r="P8" s="8">
        <v>4</v>
      </c>
      <c r="Q8" s="8">
        <v>8</v>
      </c>
      <c r="R8" s="8"/>
      <c r="S8" s="8"/>
      <c r="T8" s="8"/>
      <c r="U8" s="8">
        <v>8</v>
      </c>
      <c r="V8" s="8">
        <v>103</v>
      </c>
      <c r="W8" s="8">
        <v>2</v>
      </c>
      <c r="X8" s="8">
        <v>9</v>
      </c>
      <c r="Y8" s="8">
        <v>4</v>
      </c>
      <c r="Z8" s="8">
        <v>118</v>
      </c>
      <c r="AA8" s="8">
        <v>39</v>
      </c>
      <c r="AB8" s="8"/>
      <c r="AC8" s="8"/>
      <c r="AD8" s="8"/>
      <c r="AE8" s="8">
        <v>39</v>
      </c>
      <c r="AF8" s="8">
        <v>24</v>
      </c>
      <c r="AG8" s="8"/>
      <c r="AH8" s="8"/>
      <c r="AI8" s="8"/>
      <c r="AJ8" s="8">
        <v>24</v>
      </c>
      <c r="AK8" s="8"/>
      <c r="AL8" s="8"/>
      <c r="AM8" s="8"/>
      <c r="AN8" s="8"/>
      <c r="AO8" s="8"/>
      <c r="AP8" s="8">
        <v>4</v>
      </c>
      <c r="AQ8" s="8"/>
      <c r="AR8" s="8"/>
      <c r="AS8" s="8"/>
      <c r="AT8" s="8">
        <v>4</v>
      </c>
      <c r="AU8" s="8">
        <v>4</v>
      </c>
      <c r="AV8" s="8"/>
      <c r="AW8" s="8"/>
      <c r="AX8" s="8"/>
      <c r="AY8" s="8">
        <v>4</v>
      </c>
      <c r="AZ8" s="8"/>
      <c r="BA8" s="8"/>
      <c r="BB8" s="8"/>
      <c r="BC8" s="8"/>
      <c r="BD8" s="8"/>
      <c r="BE8" s="8">
        <v>206</v>
      </c>
      <c r="BF8" s="8">
        <v>4</v>
      </c>
      <c r="BG8" s="8">
        <v>18</v>
      </c>
      <c r="BH8" s="8">
        <v>8</v>
      </c>
      <c r="BI8" s="8">
        <v>236</v>
      </c>
    </row>
    <row r="9" spans="1:61" x14ac:dyDescent="0.25">
      <c r="A9" s="26" t="s">
        <v>48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spans="1:61" x14ac:dyDescent="0.25">
      <c r="A10" s="67">
        <v>43907</v>
      </c>
      <c r="B10" s="8">
        <v>3</v>
      </c>
      <c r="C10" s="8"/>
      <c r="D10" s="8">
        <v>2</v>
      </c>
      <c r="E10" s="8"/>
      <c r="F10" s="8">
        <v>5</v>
      </c>
      <c r="G10" s="8">
        <v>8</v>
      </c>
      <c r="H10" s="8">
        <v>1</v>
      </c>
      <c r="I10" s="8">
        <v>8</v>
      </c>
      <c r="J10" s="8"/>
      <c r="K10" s="8">
        <v>17</v>
      </c>
      <c r="L10" s="8"/>
      <c r="M10" s="8"/>
      <c r="N10" s="8"/>
      <c r="O10" s="8"/>
      <c r="P10" s="8"/>
      <c r="Q10" s="8">
        <v>9</v>
      </c>
      <c r="R10" s="8"/>
      <c r="S10" s="8"/>
      <c r="T10" s="8"/>
      <c r="U10" s="8">
        <v>9</v>
      </c>
      <c r="V10" s="8">
        <v>48</v>
      </c>
      <c r="W10" s="8">
        <v>1</v>
      </c>
      <c r="X10" s="8">
        <v>10</v>
      </c>
      <c r="Y10" s="8"/>
      <c r="Z10" s="8">
        <v>59</v>
      </c>
      <c r="AA10" s="8">
        <v>2</v>
      </c>
      <c r="AB10" s="8"/>
      <c r="AC10" s="8"/>
      <c r="AD10" s="8"/>
      <c r="AE10" s="8">
        <v>2</v>
      </c>
      <c r="AF10" s="8">
        <v>16</v>
      </c>
      <c r="AG10" s="8"/>
      <c r="AH10" s="8"/>
      <c r="AI10" s="8"/>
      <c r="AJ10" s="8">
        <v>16</v>
      </c>
      <c r="AK10" s="8">
        <v>4</v>
      </c>
      <c r="AL10" s="8"/>
      <c r="AM10" s="8"/>
      <c r="AN10" s="8"/>
      <c r="AO10" s="8">
        <v>4</v>
      </c>
      <c r="AP10" s="8"/>
      <c r="AQ10" s="8"/>
      <c r="AR10" s="8"/>
      <c r="AS10" s="8"/>
      <c r="AT10" s="8"/>
      <c r="AU10" s="8">
        <v>6</v>
      </c>
      <c r="AV10" s="8"/>
      <c r="AW10" s="8"/>
      <c r="AX10" s="8"/>
      <c r="AY10" s="8">
        <v>6</v>
      </c>
      <c r="AZ10" s="8"/>
      <c r="BA10" s="8"/>
      <c r="BB10" s="8"/>
      <c r="BC10" s="8"/>
      <c r="BD10" s="8"/>
      <c r="BE10" s="8">
        <v>96</v>
      </c>
      <c r="BF10" s="8">
        <v>2</v>
      </c>
      <c r="BG10" s="8">
        <v>20</v>
      </c>
      <c r="BH10" s="8"/>
      <c r="BI10" s="8">
        <v>118</v>
      </c>
    </row>
    <row r="11" spans="1:61" x14ac:dyDescent="0.25">
      <c r="A11" s="67">
        <v>43908</v>
      </c>
      <c r="B11" s="8">
        <v>3</v>
      </c>
      <c r="C11" s="8"/>
      <c r="D11" s="8">
        <v>2</v>
      </c>
      <c r="E11" s="8"/>
      <c r="F11" s="8">
        <v>5</v>
      </c>
      <c r="G11" s="8">
        <v>17</v>
      </c>
      <c r="H11" s="8">
        <v>2</v>
      </c>
      <c r="I11" s="8">
        <v>6</v>
      </c>
      <c r="J11" s="8"/>
      <c r="K11" s="8">
        <v>25</v>
      </c>
      <c r="L11" s="8">
        <v>7</v>
      </c>
      <c r="M11" s="8"/>
      <c r="N11" s="8"/>
      <c r="O11" s="8"/>
      <c r="P11" s="8">
        <v>7</v>
      </c>
      <c r="Q11" s="8">
        <v>4</v>
      </c>
      <c r="R11" s="8"/>
      <c r="S11" s="8"/>
      <c r="T11" s="8"/>
      <c r="U11" s="8">
        <v>4</v>
      </c>
      <c r="V11" s="8">
        <v>42</v>
      </c>
      <c r="W11" s="8">
        <v>2</v>
      </c>
      <c r="X11" s="8">
        <v>8</v>
      </c>
      <c r="Y11" s="8"/>
      <c r="Z11" s="8">
        <v>52</v>
      </c>
      <c r="AA11" s="8"/>
      <c r="AB11" s="8"/>
      <c r="AC11" s="8"/>
      <c r="AD11" s="8"/>
      <c r="AE11" s="8"/>
      <c r="AF11" s="8">
        <v>6</v>
      </c>
      <c r="AG11" s="8"/>
      <c r="AH11" s="8"/>
      <c r="AI11" s="8"/>
      <c r="AJ11" s="8">
        <v>6</v>
      </c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>
        <v>5</v>
      </c>
      <c r="AV11" s="8"/>
      <c r="AW11" s="8"/>
      <c r="AX11" s="8"/>
      <c r="AY11" s="8">
        <v>5</v>
      </c>
      <c r="AZ11" s="8"/>
      <c r="BA11" s="8"/>
      <c r="BB11" s="8"/>
      <c r="BC11" s="8"/>
      <c r="BD11" s="8"/>
      <c r="BE11" s="8">
        <v>84</v>
      </c>
      <c r="BF11" s="8">
        <v>4</v>
      </c>
      <c r="BG11" s="8">
        <v>16</v>
      </c>
      <c r="BH11" s="8"/>
      <c r="BI11" s="8">
        <v>104</v>
      </c>
    </row>
    <row r="12" spans="1:61" x14ac:dyDescent="0.25">
      <c r="A12" s="67">
        <v>43909</v>
      </c>
      <c r="B12" s="8">
        <v>3</v>
      </c>
      <c r="C12" s="8"/>
      <c r="D12" s="8"/>
      <c r="E12" s="8"/>
      <c r="F12" s="8">
        <v>3</v>
      </c>
      <c r="G12" s="8">
        <v>13</v>
      </c>
      <c r="H12" s="8">
        <v>1</v>
      </c>
      <c r="I12" s="8">
        <v>7</v>
      </c>
      <c r="J12" s="8"/>
      <c r="K12" s="8">
        <v>21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>
        <v>19</v>
      </c>
      <c r="W12" s="8">
        <v>1</v>
      </c>
      <c r="X12" s="8">
        <v>8</v>
      </c>
      <c r="Y12" s="8"/>
      <c r="Z12" s="8">
        <v>28</v>
      </c>
      <c r="AA12" s="8"/>
      <c r="AB12" s="8"/>
      <c r="AC12" s="8"/>
      <c r="AD12" s="8"/>
      <c r="AE12" s="8"/>
      <c r="AF12" s="8"/>
      <c r="AG12" s="8"/>
      <c r="AH12" s="8">
        <v>1</v>
      </c>
      <c r="AI12" s="8"/>
      <c r="AJ12" s="8">
        <v>1</v>
      </c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>
        <v>3</v>
      </c>
      <c r="AV12" s="8"/>
      <c r="AW12" s="8"/>
      <c r="AX12" s="8"/>
      <c r="AY12" s="8">
        <v>3</v>
      </c>
      <c r="AZ12" s="8"/>
      <c r="BA12" s="8"/>
      <c r="BB12" s="8"/>
      <c r="BC12" s="8"/>
      <c r="BD12" s="8"/>
      <c r="BE12" s="8">
        <v>38</v>
      </c>
      <c r="BF12" s="8">
        <v>2</v>
      </c>
      <c r="BG12" s="8">
        <v>16</v>
      </c>
      <c r="BH12" s="8"/>
      <c r="BI12" s="8">
        <v>56</v>
      </c>
    </row>
    <row r="13" spans="1:61" x14ac:dyDescent="0.25">
      <c r="A13" s="67">
        <v>43910</v>
      </c>
      <c r="B13" s="8"/>
      <c r="C13" s="8"/>
      <c r="D13" s="8"/>
      <c r="E13" s="8">
        <v>1</v>
      </c>
      <c r="F13" s="8">
        <v>1</v>
      </c>
      <c r="G13" s="8">
        <v>14</v>
      </c>
      <c r="H13" s="8">
        <v>1</v>
      </c>
      <c r="I13" s="8">
        <v>1</v>
      </c>
      <c r="J13" s="8">
        <v>1</v>
      </c>
      <c r="K13" s="8">
        <v>17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>
        <v>15</v>
      </c>
      <c r="W13" s="8">
        <v>1</v>
      </c>
      <c r="X13" s="8">
        <v>1</v>
      </c>
      <c r="Y13" s="8">
        <v>2</v>
      </c>
      <c r="Z13" s="8">
        <v>19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>
        <v>1</v>
      </c>
      <c r="AV13" s="8"/>
      <c r="AW13" s="8"/>
      <c r="AX13" s="8"/>
      <c r="AY13" s="8">
        <v>1</v>
      </c>
      <c r="AZ13" s="8"/>
      <c r="BA13" s="8"/>
      <c r="BB13" s="8"/>
      <c r="BC13" s="8"/>
      <c r="BD13" s="8"/>
      <c r="BE13" s="8">
        <v>30</v>
      </c>
      <c r="BF13" s="8">
        <v>2</v>
      </c>
      <c r="BG13" s="8">
        <v>2</v>
      </c>
      <c r="BH13" s="8">
        <v>4</v>
      </c>
      <c r="BI13" s="8">
        <v>38</v>
      </c>
    </row>
    <row r="14" spans="1:61" x14ac:dyDescent="0.25">
      <c r="A14" s="67">
        <v>43911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1</v>
      </c>
      <c r="Z14" s="8">
        <v>1</v>
      </c>
      <c r="AA14" s="8"/>
      <c r="AB14" s="8"/>
      <c r="AC14" s="8"/>
      <c r="AD14" s="8"/>
      <c r="AE14" s="8"/>
      <c r="AF14" s="8"/>
      <c r="AG14" s="8"/>
      <c r="AH14" s="8"/>
      <c r="AI14" s="8">
        <v>1</v>
      </c>
      <c r="AJ14" s="8">
        <v>1</v>
      </c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>
        <v>2</v>
      </c>
      <c r="BI14" s="8">
        <v>2</v>
      </c>
    </row>
    <row r="15" spans="1:61" x14ac:dyDescent="0.25">
      <c r="A15" s="67">
        <v>43912</v>
      </c>
      <c r="B15" s="8">
        <v>1</v>
      </c>
      <c r="C15" s="8"/>
      <c r="D15" s="8"/>
      <c r="E15" s="8">
        <v>1</v>
      </c>
      <c r="F15" s="8">
        <v>2</v>
      </c>
      <c r="G15" s="8">
        <v>4</v>
      </c>
      <c r="H15" s="8"/>
      <c r="I15" s="8"/>
      <c r="J15" s="8">
        <v>2</v>
      </c>
      <c r="K15" s="8">
        <v>6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>
        <v>10</v>
      </c>
      <c r="W15" s="8"/>
      <c r="X15" s="8">
        <v>1</v>
      </c>
      <c r="Y15" s="8">
        <v>4</v>
      </c>
      <c r="Z15" s="8">
        <v>15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>
        <v>5</v>
      </c>
      <c r="AV15" s="8"/>
      <c r="AW15" s="8">
        <v>1</v>
      </c>
      <c r="AX15" s="8">
        <v>1</v>
      </c>
      <c r="AY15" s="8">
        <v>7</v>
      </c>
      <c r="AZ15" s="8"/>
      <c r="BA15" s="8"/>
      <c r="BB15" s="8"/>
      <c r="BC15" s="8"/>
      <c r="BD15" s="8"/>
      <c r="BE15" s="8">
        <v>20</v>
      </c>
      <c r="BF15" s="8"/>
      <c r="BG15" s="8">
        <v>2</v>
      </c>
      <c r="BH15" s="8">
        <v>8</v>
      </c>
      <c r="BI15" s="8">
        <v>30</v>
      </c>
    </row>
    <row r="16" spans="1:61" x14ac:dyDescent="0.25">
      <c r="A16" s="67">
        <v>43913</v>
      </c>
      <c r="B16" s="8">
        <v>3</v>
      </c>
      <c r="C16" s="8"/>
      <c r="D16" s="8"/>
      <c r="E16" s="8"/>
      <c r="F16" s="8">
        <v>3</v>
      </c>
      <c r="G16" s="8">
        <v>16</v>
      </c>
      <c r="H16" s="8">
        <v>4</v>
      </c>
      <c r="I16" s="8">
        <v>3</v>
      </c>
      <c r="J16" s="8"/>
      <c r="K16" s="8">
        <v>23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>
        <v>23</v>
      </c>
      <c r="W16" s="8">
        <v>4</v>
      </c>
      <c r="X16" s="8">
        <v>3</v>
      </c>
      <c r="Y16" s="8"/>
      <c r="Z16" s="8">
        <v>30</v>
      </c>
      <c r="AA16" s="8"/>
      <c r="AB16" s="8"/>
      <c r="AC16" s="8"/>
      <c r="AD16" s="8"/>
      <c r="AE16" s="8"/>
      <c r="AF16" s="8">
        <v>1</v>
      </c>
      <c r="AG16" s="8"/>
      <c r="AH16" s="8"/>
      <c r="AI16" s="8"/>
      <c r="AJ16" s="8">
        <v>1</v>
      </c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>
        <v>3</v>
      </c>
      <c r="AV16" s="8"/>
      <c r="AW16" s="8"/>
      <c r="AX16" s="8"/>
      <c r="AY16" s="8">
        <v>3</v>
      </c>
      <c r="AZ16" s="8"/>
      <c r="BA16" s="8"/>
      <c r="BB16" s="8"/>
      <c r="BC16" s="8"/>
      <c r="BD16" s="8"/>
      <c r="BE16" s="8">
        <v>46</v>
      </c>
      <c r="BF16" s="8">
        <v>8</v>
      </c>
      <c r="BG16" s="8">
        <v>6</v>
      </c>
      <c r="BH16" s="8"/>
      <c r="BI16" s="8">
        <v>60</v>
      </c>
    </row>
    <row r="17" spans="1:61" x14ac:dyDescent="0.25">
      <c r="A17" s="26" t="s">
        <v>49</v>
      </c>
      <c r="B17" s="8">
        <v>22</v>
      </c>
      <c r="C17" s="8"/>
      <c r="D17" s="8">
        <v>4</v>
      </c>
      <c r="E17" s="8">
        <v>2</v>
      </c>
      <c r="F17" s="8">
        <v>28</v>
      </c>
      <c r="G17" s="8">
        <v>96</v>
      </c>
      <c r="H17" s="8">
        <v>17</v>
      </c>
      <c r="I17" s="8">
        <v>37</v>
      </c>
      <c r="J17" s="8">
        <v>7</v>
      </c>
      <c r="K17" s="8">
        <v>157</v>
      </c>
      <c r="L17" s="8">
        <v>11</v>
      </c>
      <c r="M17" s="8"/>
      <c r="N17" s="8"/>
      <c r="O17" s="8"/>
      <c r="P17" s="8">
        <v>11</v>
      </c>
      <c r="Q17" s="8">
        <v>21</v>
      </c>
      <c r="R17" s="8"/>
      <c r="S17" s="8"/>
      <c r="T17" s="8"/>
      <c r="U17" s="8">
        <v>21</v>
      </c>
      <c r="V17" s="8">
        <v>334</v>
      </c>
      <c r="W17" s="8">
        <v>17</v>
      </c>
      <c r="X17" s="8">
        <v>45</v>
      </c>
      <c r="Y17" s="8">
        <v>11</v>
      </c>
      <c r="Z17" s="8">
        <v>407</v>
      </c>
      <c r="AA17" s="8">
        <v>88</v>
      </c>
      <c r="AB17" s="8"/>
      <c r="AC17" s="8"/>
      <c r="AD17" s="8"/>
      <c r="AE17" s="8">
        <v>88</v>
      </c>
      <c r="AF17" s="8">
        <v>58</v>
      </c>
      <c r="AG17" s="8"/>
      <c r="AH17" s="8">
        <v>1</v>
      </c>
      <c r="AI17" s="8">
        <v>1</v>
      </c>
      <c r="AJ17" s="8">
        <v>60</v>
      </c>
      <c r="AK17" s="8">
        <v>4</v>
      </c>
      <c r="AL17" s="8"/>
      <c r="AM17" s="8"/>
      <c r="AN17" s="8"/>
      <c r="AO17" s="8">
        <v>4</v>
      </c>
      <c r="AP17" s="8">
        <v>4</v>
      </c>
      <c r="AQ17" s="8"/>
      <c r="AR17" s="8"/>
      <c r="AS17" s="8"/>
      <c r="AT17" s="8">
        <v>4</v>
      </c>
      <c r="AU17" s="8">
        <v>30</v>
      </c>
      <c r="AV17" s="8"/>
      <c r="AW17" s="8">
        <v>3</v>
      </c>
      <c r="AX17" s="8">
        <v>1</v>
      </c>
      <c r="AY17" s="8">
        <v>34</v>
      </c>
      <c r="AZ17" s="8"/>
      <c r="BA17" s="8"/>
      <c r="BB17" s="8"/>
      <c r="BC17" s="8"/>
      <c r="BD17" s="8"/>
      <c r="BE17" s="8">
        <v>668</v>
      </c>
      <c r="BF17" s="8">
        <v>34</v>
      </c>
      <c r="BG17" s="8">
        <v>90</v>
      </c>
      <c r="BH17" s="8">
        <v>22</v>
      </c>
      <c r="BI17" s="8">
        <v>814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R190"/>
  <sheetViews>
    <sheetView topLeftCell="A2" workbookViewId="0">
      <selection activeCell="G192" sqref="G192"/>
    </sheetView>
  </sheetViews>
  <sheetFormatPr defaultRowHeight="15" x14ac:dyDescent="0.25"/>
  <cols>
    <col min="1" max="1" width="11" style="26" bestFit="1" customWidth="1"/>
    <col min="2" max="2" width="11" style="26" customWidth="1"/>
    <col min="4" max="4" width="11.42578125" customWidth="1"/>
    <col min="7" max="7" width="10.5703125" customWidth="1"/>
    <col min="12" max="12" width="10.7109375" bestFit="1" customWidth="1"/>
    <col min="13" max="13" width="10.140625" bestFit="1" customWidth="1"/>
    <col min="14" max="14" width="12" customWidth="1"/>
  </cols>
  <sheetData>
    <row r="1" spans="1:18" s="26" customFormat="1" ht="15.75" hidden="1" thickBot="1" x14ac:dyDescent="0.3">
      <c r="M1" s="55">
        <v>1</v>
      </c>
    </row>
    <row r="2" spans="1:18" s="26" customFormat="1" ht="51.75" thickBot="1" x14ac:dyDescent="0.3">
      <c r="A2" s="63" t="s">
        <v>112</v>
      </c>
      <c r="B2" s="63" t="s">
        <v>113</v>
      </c>
      <c r="C2" s="63" t="s">
        <v>59</v>
      </c>
      <c r="D2" s="64" t="s">
        <v>60</v>
      </c>
      <c r="E2" s="64" t="s">
        <v>61</v>
      </c>
      <c r="F2" s="64" t="s">
        <v>62</v>
      </c>
      <c r="G2" s="64" t="s">
        <v>75</v>
      </c>
      <c r="H2" s="65" t="s">
        <v>76</v>
      </c>
      <c r="I2" s="52" t="s">
        <v>77</v>
      </c>
      <c r="J2" s="54" t="s">
        <v>78</v>
      </c>
      <c r="K2" s="66" t="s">
        <v>79</v>
      </c>
      <c r="L2" s="54" t="s">
        <v>80</v>
      </c>
      <c r="M2" s="53" t="s">
        <v>92</v>
      </c>
      <c r="N2" s="52" t="s">
        <v>94</v>
      </c>
      <c r="O2" s="54" t="s">
        <v>114</v>
      </c>
      <c r="P2" s="54" t="s">
        <v>115</v>
      </c>
      <c r="Q2" s="54" t="s">
        <v>116</v>
      </c>
      <c r="R2" s="54" t="s">
        <v>117</v>
      </c>
    </row>
    <row r="3" spans="1:18" ht="26.25" thickBot="1" x14ac:dyDescent="0.3">
      <c r="A3" s="73">
        <f>D3</f>
        <v>1811383017</v>
      </c>
      <c r="B3" s="73" t="str">
        <f t="shared" ref="B3:B36" si="0">A3&amp;G3</f>
        <v>181138301743896</v>
      </c>
      <c r="C3" s="72" t="s">
        <v>63</v>
      </c>
      <c r="D3" s="58">
        <v>1811383017</v>
      </c>
      <c r="E3" s="57" t="s">
        <v>64</v>
      </c>
      <c r="F3" s="57" t="s">
        <v>65</v>
      </c>
      <c r="G3" s="59">
        <v>43896</v>
      </c>
      <c r="H3" s="60">
        <v>0.4548611111111111</v>
      </c>
      <c r="I3" s="50"/>
      <c r="J3" s="50"/>
      <c r="K3" s="61" t="s">
        <v>66</v>
      </c>
      <c r="L3" s="62">
        <v>43905</v>
      </c>
      <c r="M3" s="56">
        <f>(L3+$M$1)-(G3+H3)</f>
        <v>9.5451388888905058</v>
      </c>
      <c r="N3" s="103" t="str">
        <f>VLOOKUP(A3,'Current Inpt by Religion'!C:I,6,FALSE)</f>
        <v>Greater Glasgow and Clyde</v>
      </c>
      <c r="O3" s="101">
        <f>COUNTIF($B$1:B3,B3)</f>
        <v>1</v>
      </c>
      <c r="P3" s="101">
        <f>COUNTIF($D$1:D3,D3)</f>
        <v>1</v>
      </c>
      <c r="Q3" s="101">
        <f>P3-O3</f>
        <v>0</v>
      </c>
      <c r="R3" s="102">
        <f>IF(O3=P3,M3,VLOOKUP(A3,$A$2:$Q2,13,FALSE)+M3)</f>
        <v>9.5451388888905058</v>
      </c>
    </row>
    <row r="4" spans="1:18" ht="26.25" thickBot="1" x14ac:dyDescent="0.3">
      <c r="A4" s="73">
        <f t="shared" ref="A4:A36" si="1">D4</f>
        <v>1002575133</v>
      </c>
      <c r="B4" s="73" t="str">
        <f t="shared" si="0"/>
        <v>100257513343896</v>
      </c>
      <c r="C4" s="46" t="s">
        <v>63</v>
      </c>
      <c r="D4" s="47">
        <v>1002575133</v>
      </c>
      <c r="E4" s="46" t="s">
        <v>67</v>
      </c>
      <c r="F4" s="46" t="s">
        <v>68</v>
      </c>
      <c r="G4" s="48">
        <v>43896</v>
      </c>
      <c r="H4" s="49">
        <v>0.77013888888888893</v>
      </c>
      <c r="I4" s="50"/>
      <c r="J4" s="50"/>
      <c r="K4" s="47" t="s">
        <v>66</v>
      </c>
      <c r="L4" s="51">
        <v>43905</v>
      </c>
      <c r="M4" s="56">
        <f t="shared" ref="M4:M43" si="2">(L4+$M$1)-(G4+H4)</f>
        <v>9.2298611111109494</v>
      </c>
      <c r="N4" s="106" t="str">
        <f>VLOOKUP(A4,'Current Inpt by Religion'!C:I,6,FALSE)</f>
        <v>Lanarkshire</v>
      </c>
      <c r="O4" s="104">
        <f>COUNTIF($B$1:B4,B4)</f>
        <v>1</v>
      </c>
      <c r="P4" s="104">
        <f>COUNTIF($D$1:D4,D4)</f>
        <v>1</v>
      </c>
      <c r="Q4" s="104">
        <f t="shared" ref="Q4:Q36" si="3">P4-O4</f>
        <v>0</v>
      </c>
      <c r="R4" s="105">
        <f>IF(O4=P4,M4,VLOOKUP(A4,$A$2:$Q3,13,FALSE)+M4)</f>
        <v>9.2298611111109494</v>
      </c>
    </row>
    <row r="5" spans="1:18" ht="26.25" thickBot="1" x14ac:dyDescent="0.3">
      <c r="A5" s="73">
        <f t="shared" si="1"/>
        <v>812372034</v>
      </c>
      <c r="B5" s="73" t="str">
        <f t="shared" si="0"/>
        <v>81237203443900</v>
      </c>
      <c r="C5" s="46" t="s">
        <v>63</v>
      </c>
      <c r="D5" s="47">
        <v>812372034</v>
      </c>
      <c r="E5" s="46" t="s">
        <v>69</v>
      </c>
      <c r="F5" s="46" t="s">
        <v>70</v>
      </c>
      <c r="G5" s="48">
        <v>43900</v>
      </c>
      <c r="H5" s="49">
        <v>0.59513888888888888</v>
      </c>
      <c r="I5" s="50"/>
      <c r="J5" s="50"/>
      <c r="K5" s="47" t="s">
        <v>66</v>
      </c>
      <c r="L5" s="51">
        <v>43905</v>
      </c>
      <c r="M5" s="56">
        <f t="shared" si="2"/>
        <v>5.4048611111138598</v>
      </c>
      <c r="N5" s="106" t="str">
        <f>VLOOKUP(A5,'Current Inpt by Religion'!C:I,6,FALSE)</f>
        <v>Highland</v>
      </c>
      <c r="O5" s="104">
        <f>COUNTIF($B$1:B5,B5)</f>
        <v>1</v>
      </c>
      <c r="P5" s="104">
        <f>COUNTIF($D$1:D5,D5)</f>
        <v>1</v>
      </c>
      <c r="Q5" s="104">
        <f t="shared" si="3"/>
        <v>0</v>
      </c>
      <c r="R5" s="105">
        <f>IF(O5=P5,M5,VLOOKUP(A5,$A$2:$Q4,13,FALSE)+M5)</f>
        <v>5.4048611111138598</v>
      </c>
    </row>
    <row r="6" spans="1:18" ht="26.25" thickBot="1" x14ac:dyDescent="0.3">
      <c r="A6" s="73">
        <f t="shared" si="1"/>
        <v>2712543084</v>
      </c>
      <c r="B6" s="73" t="str">
        <f t="shared" si="0"/>
        <v>271254308443901</v>
      </c>
      <c r="C6" s="46" t="s">
        <v>63</v>
      </c>
      <c r="D6" s="47">
        <v>2712543084</v>
      </c>
      <c r="E6" s="46" t="s">
        <v>71</v>
      </c>
      <c r="F6" s="46" t="s">
        <v>68</v>
      </c>
      <c r="G6" s="48">
        <v>43901</v>
      </c>
      <c r="H6" s="49">
        <v>0.63680555555555551</v>
      </c>
      <c r="I6" s="50"/>
      <c r="J6" s="50"/>
      <c r="K6" s="47" t="s">
        <v>66</v>
      </c>
      <c r="L6" s="51">
        <v>43905</v>
      </c>
      <c r="M6" s="56">
        <f t="shared" si="2"/>
        <v>4.3631944444423425</v>
      </c>
      <c r="N6" s="106" t="str">
        <f>VLOOKUP(A6,'Current Inpt by Religion'!C:I,6,FALSE)</f>
        <v>Greater Glasgow and Clyde</v>
      </c>
      <c r="O6" s="104">
        <f>COUNTIF($B$1:B6,B6)</f>
        <v>1</v>
      </c>
      <c r="P6" s="104">
        <f>COUNTIF($D$1:D6,D6)</f>
        <v>1</v>
      </c>
      <c r="Q6" s="104">
        <f t="shared" si="3"/>
        <v>0</v>
      </c>
      <c r="R6" s="105">
        <f>IF(O6=P6,M6,VLOOKUP(A6,$A$2:$Q5,13,FALSE)+M6)</f>
        <v>4.3631944444423425</v>
      </c>
    </row>
    <row r="7" spans="1:18" ht="26.25" thickBot="1" x14ac:dyDescent="0.3">
      <c r="A7" s="73">
        <f t="shared" si="1"/>
        <v>801636396</v>
      </c>
      <c r="B7" s="73" t="str">
        <f t="shared" si="0"/>
        <v>80163639643901</v>
      </c>
      <c r="C7" s="46" t="s">
        <v>63</v>
      </c>
      <c r="D7" s="47">
        <v>801636396</v>
      </c>
      <c r="E7" s="46" t="s">
        <v>72</v>
      </c>
      <c r="F7" s="46" t="s">
        <v>70</v>
      </c>
      <c r="G7" s="48">
        <v>43901</v>
      </c>
      <c r="H7" s="49">
        <v>0.85416666666666663</v>
      </c>
      <c r="I7" s="50"/>
      <c r="J7" s="50"/>
      <c r="K7" s="47" t="s">
        <v>66</v>
      </c>
      <c r="L7" s="51">
        <v>43905</v>
      </c>
      <c r="M7" s="56">
        <f t="shared" si="2"/>
        <v>4.1458333333357587</v>
      </c>
      <c r="N7" s="106" t="str">
        <f>VLOOKUP(A7,'Current Inpt by Religion'!C:I,6,FALSE)</f>
        <v>Greater Glasgow and Clyde</v>
      </c>
      <c r="O7" s="104">
        <f>COUNTIF($B$1:B7,B7)</f>
        <v>1</v>
      </c>
      <c r="P7" s="104">
        <f>COUNTIF($D$1:D7,D7)</f>
        <v>1</v>
      </c>
      <c r="Q7" s="104">
        <f t="shared" si="3"/>
        <v>0</v>
      </c>
      <c r="R7" s="105">
        <f>IF(O7=P7,M7,VLOOKUP(A7,$A$2:$Q6,13,FALSE)+M7)</f>
        <v>4.1458333333357587</v>
      </c>
    </row>
    <row r="8" spans="1:18" ht="26.25" thickBot="1" x14ac:dyDescent="0.3">
      <c r="A8" s="73">
        <f t="shared" si="1"/>
        <v>801603250</v>
      </c>
      <c r="B8" s="73" t="str">
        <f t="shared" si="0"/>
        <v>80160325043902</v>
      </c>
      <c r="C8" s="46" t="s">
        <v>63</v>
      </c>
      <c r="D8" s="47">
        <v>801603250</v>
      </c>
      <c r="E8" s="46" t="s">
        <v>73</v>
      </c>
      <c r="F8" s="46" t="s">
        <v>65</v>
      </c>
      <c r="G8" s="48">
        <v>43902</v>
      </c>
      <c r="H8" s="49">
        <v>0.3923611111111111</v>
      </c>
      <c r="I8" s="50"/>
      <c r="J8" s="50"/>
      <c r="K8" s="47" t="s">
        <v>66</v>
      </c>
      <c r="L8" s="51">
        <v>43905</v>
      </c>
      <c r="M8" s="56">
        <f t="shared" si="2"/>
        <v>3.6076388888905058</v>
      </c>
      <c r="N8" s="106" t="str">
        <f>VLOOKUP(A8,'Current Inpt by Religion'!C:I,6,FALSE)</f>
        <v>Greater Glasgow and Clyde</v>
      </c>
      <c r="O8" s="104">
        <f>COUNTIF($B$1:B8,B8)</f>
        <v>1</v>
      </c>
      <c r="P8" s="104">
        <f>COUNTIF($D$1:D8,D8)</f>
        <v>1</v>
      </c>
      <c r="Q8" s="104">
        <f t="shared" si="3"/>
        <v>0</v>
      </c>
      <c r="R8" s="105">
        <f>IF(O8=P8,M8,VLOOKUP(A8,$A$2:$Q7,13,FALSE)+M8)</f>
        <v>3.6076388888905058</v>
      </c>
    </row>
    <row r="9" spans="1:18" ht="26.25" thickBot="1" x14ac:dyDescent="0.3">
      <c r="A9" s="73">
        <f t="shared" si="1"/>
        <v>2502465176</v>
      </c>
      <c r="B9" s="73" t="str">
        <f t="shared" si="0"/>
        <v>250246517643902</v>
      </c>
      <c r="C9" s="46" t="s">
        <v>63</v>
      </c>
      <c r="D9" s="47">
        <v>2502465176</v>
      </c>
      <c r="E9" s="46" t="s">
        <v>74</v>
      </c>
      <c r="F9" s="46" t="s">
        <v>68</v>
      </c>
      <c r="G9" s="48">
        <v>43902</v>
      </c>
      <c r="H9" s="49">
        <v>0.78472222222222221</v>
      </c>
      <c r="I9" s="50"/>
      <c r="J9" s="50"/>
      <c r="K9" s="47" t="s">
        <v>66</v>
      </c>
      <c r="L9" s="51">
        <v>43905</v>
      </c>
      <c r="M9" s="56">
        <f t="shared" si="2"/>
        <v>3.2152777777810115</v>
      </c>
      <c r="N9" s="106" t="str">
        <f>VLOOKUP(A9,'Current Inpt by Religion'!C:I,6,FALSE)</f>
        <v>Lanarkshire</v>
      </c>
      <c r="O9" s="104">
        <f>COUNTIF($B$1:B9,B9)</f>
        <v>1</v>
      </c>
      <c r="P9" s="104">
        <f>COUNTIF($D$1:D9,D9)</f>
        <v>1</v>
      </c>
      <c r="Q9" s="104">
        <f t="shared" si="3"/>
        <v>0</v>
      </c>
      <c r="R9" s="105">
        <f>IF(O9=P9,M9,VLOOKUP(A9,$A$2:$Q8,13,FALSE)+M9)</f>
        <v>3.2152777777810115</v>
      </c>
    </row>
    <row r="10" spans="1:18" ht="26.25" thickBot="1" x14ac:dyDescent="0.3">
      <c r="A10" s="73">
        <f t="shared" si="1"/>
        <v>503446270</v>
      </c>
      <c r="B10" s="73" t="str">
        <f t="shared" si="0"/>
        <v>50344627043905</v>
      </c>
      <c r="C10" s="46" t="s">
        <v>81</v>
      </c>
      <c r="D10" s="47">
        <v>503446270</v>
      </c>
      <c r="E10" s="46" t="s">
        <v>82</v>
      </c>
      <c r="F10" s="46" t="s">
        <v>68</v>
      </c>
      <c r="G10" s="48">
        <v>43905</v>
      </c>
      <c r="H10" s="49">
        <v>5.1388888888888894E-2</v>
      </c>
      <c r="I10" s="50"/>
      <c r="J10" s="50"/>
      <c r="K10" s="47" t="s">
        <v>66</v>
      </c>
      <c r="L10" s="51">
        <v>43905</v>
      </c>
      <c r="M10" s="56">
        <f t="shared" si="2"/>
        <v>0.94861111111094942</v>
      </c>
      <c r="N10" s="106" t="str">
        <f>VLOOKUP(A10,'Current Inpt by Religion'!C:I,6,FALSE)</f>
        <v>Greater Glasgow and Clyde</v>
      </c>
      <c r="O10" s="104">
        <f>COUNTIF($B$1:B10,B10)</f>
        <v>1</v>
      </c>
      <c r="P10" s="104">
        <f>COUNTIF($D$1:D10,D10)</f>
        <v>1</v>
      </c>
      <c r="Q10" s="104">
        <f t="shared" si="3"/>
        <v>0</v>
      </c>
      <c r="R10" s="105">
        <f>IF(O10=P10,M10,VLOOKUP(A10,$A$2:$Q9,13,FALSE)+M10)</f>
        <v>0.94861111111094942</v>
      </c>
    </row>
    <row r="11" spans="1:18" ht="26.25" thickBot="1" x14ac:dyDescent="0.3">
      <c r="A11" s="73">
        <f t="shared" si="1"/>
        <v>803436033</v>
      </c>
      <c r="B11" s="73" t="str">
        <f t="shared" si="0"/>
        <v>80343603343905</v>
      </c>
      <c r="C11" s="46" t="s">
        <v>81</v>
      </c>
      <c r="D11" s="47">
        <v>803436033</v>
      </c>
      <c r="E11" s="46" t="s">
        <v>83</v>
      </c>
      <c r="F11" s="46" t="s">
        <v>68</v>
      </c>
      <c r="G11" s="48">
        <v>43905</v>
      </c>
      <c r="H11" s="49">
        <v>5.1388888888888894E-2</v>
      </c>
      <c r="I11" s="50"/>
      <c r="J11" s="50"/>
      <c r="K11" s="47" t="s">
        <v>66</v>
      </c>
      <c r="L11" s="51">
        <v>43905</v>
      </c>
      <c r="M11" s="56">
        <f t="shared" si="2"/>
        <v>0.94861111111094942</v>
      </c>
      <c r="N11" s="106" t="e">
        <f>VLOOKUP(A11,'Current Inpt by Religion'!C:I,6,FALSE)</f>
        <v>#N/A</v>
      </c>
      <c r="O11" s="104">
        <f>COUNTIF($B$1:B11,B11)</f>
        <v>1</v>
      </c>
      <c r="P11" s="104">
        <f>COUNTIF($D$1:D11,D11)</f>
        <v>1</v>
      </c>
      <c r="Q11" s="104">
        <f t="shared" si="3"/>
        <v>0</v>
      </c>
      <c r="R11" s="105">
        <f>IF(O11=P11,M11,VLOOKUP(A11,$A$2:$Q10,13,FALSE)+M11)</f>
        <v>0.94861111111094942</v>
      </c>
    </row>
    <row r="12" spans="1:18" ht="26.25" thickBot="1" x14ac:dyDescent="0.3">
      <c r="A12" s="73">
        <f t="shared" si="1"/>
        <v>2904353062</v>
      </c>
      <c r="B12" s="73" t="str">
        <f t="shared" si="0"/>
        <v>290435306243893</v>
      </c>
      <c r="C12" s="46" t="s">
        <v>84</v>
      </c>
      <c r="D12" s="47">
        <v>2904353062</v>
      </c>
      <c r="E12" s="46" t="s">
        <v>85</v>
      </c>
      <c r="F12" s="46" t="s">
        <v>68</v>
      </c>
      <c r="G12" s="48">
        <v>43893</v>
      </c>
      <c r="H12" s="49">
        <v>0.49722222222222223</v>
      </c>
      <c r="I12" s="50"/>
      <c r="J12" s="50"/>
      <c r="K12" s="47" t="s">
        <v>66</v>
      </c>
      <c r="L12" s="51">
        <v>43905</v>
      </c>
      <c r="M12" s="56">
        <f t="shared" si="2"/>
        <v>12.502777777779556</v>
      </c>
      <c r="N12" s="106" t="str">
        <f>VLOOKUP(A12,'Current Inpt by Religion'!C:I,6,FALSE)</f>
        <v>Greater Glasgow and Clyde</v>
      </c>
      <c r="O12" s="104">
        <f>COUNTIF($B$1:B12,B12)</f>
        <v>1</v>
      </c>
      <c r="P12" s="104">
        <f>COUNTIF($D$1:D12,D12)</f>
        <v>1</v>
      </c>
      <c r="Q12" s="104">
        <f t="shared" si="3"/>
        <v>0</v>
      </c>
      <c r="R12" s="105">
        <f>IF(O12=P12,M12,VLOOKUP(A12,$A$2:$Q11,13,FALSE)+M12)</f>
        <v>12.502777777779556</v>
      </c>
    </row>
    <row r="13" spans="1:18" ht="26.25" thickBot="1" x14ac:dyDescent="0.3">
      <c r="A13" s="73">
        <f t="shared" si="1"/>
        <v>1512493473</v>
      </c>
      <c r="B13" s="73" t="str">
        <f t="shared" si="0"/>
        <v>151249347343898</v>
      </c>
      <c r="C13" s="46" t="s">
        <v>84</v>
      </c>
      <c r="D13" s="47">
        <v>1512493473</v>
      </c>
      <c r="E13" s="46" t="s">
        <v>86</v>
      </c>
      <c r="F13" s="46" t="s">
        <v>68</v>
      </c>
      <c r="G13" s="48">
        <v>43898</v>
      </c>
      <c r="H13" s="49">
        <v>0.60625000000000007</v>
      </c>
      <c r="I13" s="50"/>
      <c r="J13" s="50"/>
      <c r="K13" s="47" t="s">
        <v>66</v>
      </c>
      <c r="L13" s="51">
        <v>43905</v>
      </c>
      <c r="M13" s="56">
        <f t="shared" si="2"/>
        <v>7.3937500000029104</v>
      </c>
      <c r="N13" s="106" t="str">
        <f>VLOOKUP(A13,'Current Inpt by Religion'!C:I,6,FALSE)</f>
        <v>Ayrshire and Arran</v>
      </c>
      <c r="O13" s="104">
        <f>COUNTIF($B$1:B13,B13)</f>
        <v>1</v>
      </c>
      <c r="P13" s="104">
        <f>COUNTIF($D$1:D13,D13)</f>
        <v>1</v>
      </c>
      <c r="Q13" s="104">
        <f t="shared" si="3"/>
        <v>0</v>
      </c>
      <c r="R13" s="105">
        <f>IF(O13=P13,M13,VLOOKUP(A13,$A$2:$Q12,13,FALSE)+M13)</f>
        <v>7.3937500000029104</v>
      </c>
    </row>
    <row r="14" spans="1:18" ht="26.25" thickBot="1" x14ac:dyDescent="0.3">
      <c r="A14" s="73">
        <f t="shared" si="1"/>
        <v>2805480600</v>
      </c>
      <c r="B14" s="73" t="str">
        <f t="shared" si="0"/>
        <v>280548060043903</v>
      </c>
      <c r="C14" s="46" t="s">
        <v>84</v>
      </c>
      <c r="D14" s="47">
        <v>2805480600</v>
      </c>
      <c r="E14" s="46" t="s">
        <v>87</v>
      </c>
      <c r="F14" s="46" t="s">
        <v>65</v>
      </c>
      <c r="G14" s="48">
        <v>43903</v>
      </c>
      <c r="H14" s="49">
        <v>0.34652777777777777</v>
      </c>
      <c r="I14" s="50"/>
      <c r="J14" s="50"/>
      <c r="K14" s="47" t="s">
        <v>66</v>
      </c>
      <c r="L14" s="51">
        <v>43905</v>
      </c>
      <c r="M14" s="56">
        <f t="shared" si="2"/>
        <v>2.6534722222204437</v>
      </c>
      <c r="N14" s="106" t="str">
        <f>VLOOKUP(A14,'Current Inpt by Religion'!C:I,6,FALSE)</f>
        <v>Forth Valley</v>
      </c>
      <c r="O14" s="104">
        <f>COUNTIF($B$1:B14,B14)</f>
        <v>1</v>
      </c>
      <c r="P14" s="104">
        <f>COUNTIF($D$1:D14,D14)</f>
        <v>1</v>
      </c>
      <c r="Q14" s="104">
        <f t="shared" si="3"/>
        <v>0</v>
      </c>
      <c r="R14" s="105">
        <f>IF(O14=P14,M14,VLOOKUP(A14,$A$2:$Q13,13,FALSE)+M14)</f>
        <v>2.6534722222204437</v>
      </c>
    </row>
    <row r="15" spans="1:18" ht="26.25" thickBot="1" x14ac:dyDescent="0.3">
      <c r="A15" s="73">
        <f t="shared" si="1"/>
        <v>404515002</v>
      </c>
      <c r="B15" s="73" t="str">
        <f t="shared" si="0"/>
        <v>40451500243903</v>
      </c>
      <c r="C15" s="46" t="s">
        <v>84</v>
      </c>
      <c r="D15" s="47">
        <v>404515002</v>
      </c>
      <c r="E15" s="46" t="s">
        <v>88</v>
      </c>
      <c r="F15" s="46" t="s">
        <v>68</v>
      </c>
      <c r="G15" s="48">
        <v>43903</v>
      </c>
      <c r="H15" s="49">
        <v>0.4680555555555555</v>
      </c>
      <c r="I15" s="50"/>
      <c r="J15" s="50"/>
      <c r="K15" s="47" t="s">
        <v>66</v>
      </c>
      <c r="L15" s="51">
        <v>43905</v>
      </c>
      <c r="M15" s="56">
        <f t="shared" si="2"/>
        <v>2.5319444444467081</v>
      </c>
      <c r="N15" s="106" t="e">
        <f>VLOOKUP(A15,'Current Inpt by Religion'!C:I,6,FALSE)</f>
        <v>#N/A</v>
      </c>
      <c r="O15" s="104">
        <f>COUNTIF($B$1:B15,B15)</f>
        <v>1</v>
      </c>
      <c r="P15" s="104">
        <f>COUNTIF($D$1:D15,D15)</f>
        <v>1</v>
      </c>
      <c r="Q15" s="104">
        <f t="shared" si="3"/>
        <v>0</v>
      </c>
      <c r="R15" s="105">
        <f>IF(O15=P15,M15,VLOOKUP(A15,$A$2:$Q14,13,FALSE)+M15)</f>
        <v>2.5319444444467081</v>
      </c>
    </row>
    <row r="16" spans="1:18" ht="26.25" thickBot="1" x14ac:dyDescent="0.3">
      <c r="A16" s="73">
        <f t="shared" si="1"/>
        <v>2302596633</v>
      </c>
      <c r="B16" s="73" t="str">
        <f t="shared" si="0"/>
        <v>230259663343903</v>
      </c>
      <c r="C16" s="46" t="s">
        <v>84</v>
      </c>
      <c r="D16" s="47">
        <v>2302596633</v>
      </c>
      <c r="E16" s="46" t="s">
        <v>89</v>
      </c>
      <c r="F16" s="46" t="s">
        <v>65</v>
      </c>
      <c r="G16" s="48">
        <v>43903</v>
      </c>
      <c r="H16" s="49">
        <v>0.54513888888888895</v>
      </c>
      <c r="I16" s="50"/>
      <c r="J16" s="50"/>
      <c r="K16" s="47" t="s">
        <v>66</v>
      </c>
      <c r="L16" s="51">
        <v>43905</v>
      </c>
      <c r="M16" s="56">
        <f t="shared" si="2"/>
        <v>2.4548611111094942</v>
      </c>
      <c r="N16" s="106" t="str">
        <f>VLOOKUP(A16,'Current Inpt by Religion'!C:I,6,FALSE)</f>
        <v>Ayrshire and Arran</v>
      </c>
      <c r="O16" s="104">
        <f>COUNTIF($B$1:B16,B16)</f>
        <v>1</v>
      </c>
      <c r="P16" s="104">
        <f>COUNTIF($D$1:D16,D16)</f>
        <v>1</v>
      </c>
      <c r="Q16" s="104">
        <f t="shared" si="3"/>
        <v>0</v>
      </c>
      <c r="R16" s="105">
        <f>IF(O16=P16,M16,VLOOKUP(A16,$A$2:$Q15,13,FALSE)+M16)</f>
        <v>2.4548611111094942</v>
      </c>
    </row>
    <row r="17" spans="1:18" ht="26.25" thickBot="1" x14ac:dyDescent="0.3">
      <c r="A17" s="73">
        <f t="shared" si="1"/>
        <v>802426034</v>
      </c>
      <c r="B17" s="73" t="str">
        <f t="shared" si="0"/>
        <v>80242603443904</v>
      </c>
      <c r="C17" s="46" t="s">
        <v>84</v>
      </c>
      <c r="D17" s="47">
        <v>802426034</v>
      </c>
      <c r="E17" s="46" t="s">
        <v>90</v>
      </c>
      <c r="F17" s="46" t="s">
        <v>68</v>
      </c>
      <c r="G17" s="48">
        <v>43904</v>
      </c>
      <c r="H17" s="49">
        <v>0.89166666666666661</v>
      </c>
      <c r="I17" s="50"/>
      <c r="J17" s="50"/>
      <c r="K17" s="47" t="s">
        <v>66</v>
      </c>
      <c r="L17" s="51">
        <v>43905</v>
      </c>
      <c r="M17" s="56">
        <f t="shared" si="2"/>
        <v>1.1083333333299379</v>
      </c>
      <c r="N17" s="106" t="e">
        <f>VLOOKUP(A17,'Current Inpt by Religion'!C:I,6,FALSE)</f>
        <v>#N/A</v>
      </c>
      <c r="O17" s="104">
        <f>COUNTIF($B$1:B17,B17)</f>
        <v>1</v>
      </c>
      <c r="P17" s="104">
        <f>COUNTIF($D$1:D17,D17)</f>
        <v>1</v>
      </c>
      <c r="Q17" s="104">
        <f t="shared" si="3"/>
        <v>0</v>
      </c>
      <c r="R17" s="105">
        <f>IF(O17=P17,M17,VLOOKUP(A17,$A$2:$Q16,13,FALSE)+M17)</f>
        <v>1.1083333333299379</v>
      </c>
    </row>
    <row r="18" spans="1:18" ht="39" thickBot="1" x14ac:dyDescent="0.3">
      <c r="A18" s="73">
        <f t="shared" si="1"/>
        <v>2511486199</v>
      </c>
      <c r="B18" s="73" t="str">
        <f t="shared" si="0"/>
        <v>251148619943904</v>
      </c>
      <c r="C18" s="46" t="s">
        <v>84</v>
      </c>
      <c r="D18" s="47">
        <v>2511486199</v>
      </c>
      <c r="E18" s="46" t="s">
        <v>91</v>
      </c>
      <c r="F18" s="46" t="s">
        <v>68</v>
      </c>
      <c r="G18" s="48">
        <v>43904</v>
      </c>
      <c r="H18" s="49">
        <v>0.89166666666666661</v>
      </c>
      <c r="I18" s="50"/>
      <c r="J18" s="50"/>
      <c r="K18" s="47" t="s">
        <v>66</v>
      </c>
      <c r="L18" s="51">
        <v>43905</v>
      </c>
      <c r="M18" s="56">
        <f t="shared" si="2"/>
        <v>1.1083333333299379</v>
      </c>
      <c r="N18" s="106" t="e">
        <f>VLOOKUP(A18,'Current Inpt by Religion'!C:I,6,FALSE)</f>
        <v>#N/A</v>
      </c>
      <c r="O18" s="104">
        <f>COUNTIF($B$1:B18,B18)</f>
        <v>1</v>
      </c>
      <c r="P18" s="104">
        <f>COUNTIF($D$1:D18,D18)</f>
        <v>1</v>
      </c>
      <c r="Q18" s="104">
        <f t="shared" si="3"/>
        <v>0</v>
      </c>
      <c r="R18" s="105">
        <f>IF(O18=P18,M18,VLOOKUP(A18,$A$2:$Q17,13,FALSE)+M18)</f>
        <v>1.1083333333299379</v>
      </c>
    </row>
    <row r="19" spans="1:18" ht="26.25" thickBot="1" x14ac:dyDescent="0.3">
      <c r="A19" s="73">
        <f t="shared" si="1"/>
        <v>1512493473</v>
      </c>
      <c r="B19" s="73" t="str">
        <f t="shared" si="0"/>
        <v>151249347343898</v>
      </c>
      <c r="C19" s="46" t="s">
        <v>84</v>
      </c>
      <c r="D19" s="47">
        <v>1512493473</v>
      </c>
      <c r="E19" s="46" t="s">
        <v>86</v>
      </c>
      <c r="F19" s="46" t="s">
        <v>68</v>
      </c>
      <c r="G19" s="48">
        <v>43898</v>
      </c>
      <c r="H19" s="49">
        <v>0.60625000000000007</v>
      </c>
      <c r="I19" s="50"/>
      <c r="J19" s="50"/>
      <c r="K19" s="47" t="s">
        <v>66</v>
      </c>
      <c r="L19" s="51">
        <v>43906</v>
      </c>
      <c r="M19" s="56">
        <f t="shared" si="2"/>
        <v>8.3937500000029104</v>
      </c>
      <c r="N19" s="106" t="str">
        <f>VLOOKUP(A19,'Current Inpt by Religion'!C:I,6,FALSE)</f>
        <v>Ayrshire and Arran</v>
      </c>
      <c r="O19" s="104">
        <f>COUNTIF($B$1:B19,B19)</f>
        <v>2</v>
      </c>
      <c r="P19" s="104">
        <f>COUNTIF($D$1:D19,D19)</f>
        <v>2</v>
      </c>
      <c r="Q19" s="104">
        <f t="shared" si="3"/>
        <v>0</v>
      </c>
      <c r="R19" s="105">
        <f>IF(O19=P19,M19,VLOOKUP(A19,$A$2:$Q18,13,FALSE)+M19)</f>
        <v>8.3937500000029104</v>
      </c>
    </row>
    <row r="20" spans="1:18" ht="26.25" thickBot="1" x14ac:dyDescent="0.3">
      <c r="A20" s="73">
        <f t="shared" si="1"/>
        <v>2805480600</v>
      </c>
      <c r="B20" s="73" t="str">
        <f t="shared" si="0"/>
        <v>280548060043903</v>
      </c>
      <c r="C20" s="46" t="s">
        <v>84</v>
      </c>
      <c r="D20" s="47">
        <v>2805480600</v>
      </c>
      <c r="E20" s="46" t="s">
        <v>87</v>
      </c>
      <c r="F20" s="46" t="s">
        <v>65</v>
      </c>
      <c r="G20" s="48">
        <v>43903</v>
      </c>
      <c r="H20" s="49">
        <v>0.34652777777777777</v>
      </c>
      <c r="I20" s="50"/>
      <c r="J20" s="50"/>
      <c r="K20" s="47" t="s">
        <v>66</v>
      </c>
      <c r="L20" s="51">
        <v>43906</v>
      </c>
      <c r="M20" s="56">
        <f t="shared" si="2"/>
        <v>3.6534722222204437</v>
      </c>
      <c r="N20" s="106" t="str">
        <f>VLOOKUP(A20,'Current Inpt by Religion'!C:I,6,FALSE)</f>
        <v>Forth Valley</v>
      </c>
      <c r="O20" s="104">
        <f>COUNTIF($B$1:B20,B20)</f>
        <v>2</v>
      </c>
      <c r="P20" s="104">
        <f>COUNTIF($D$1:D20,D20)</f>
        <v>2</v>
      </c>
      <c r="Q20" s="104">
        <f t="shared" si="3"/>
        <v>0</v>
      </c>
      <c r="R20" s="105">
        <f>IF(O20=P20,M20,VLOOKUP(A20,$A$2:$Q19,13,FALSE)+M20)</f>
        <v>3.6534722222204437</v>
      </c>
    </row>
    <row r="21" spans="1:18" ht="26.25" thickBot="1" x14ac:dyDescent="0.3">
      <c r="A21" s="73">
        <f t="shared" si="1"/>
        <v>2302596633</v>
      </c>
      <c r="B21" s="73" t="str">
        <f t="shared" si="0"/>
        <v>230259663343903</v>
      </c>
      <c r="C21" s="46" t="s">
        <v>84</v>
      </c>
      <c r="D21" s="47">
        <v>2302596633</v>
      </c>
      <c r="E21" s="46" t="s">
        <v>89</v>
      </c>
      <c r="F21" s="46" t="s">
        <v>65</v>
      </c>
      <c r="G21" s="48">
        <v>43903</v>
      </c>
      <c r="H21" s="49">
        <v>0.54513888888888895</v>
      </c>
      <c r="I21" s="50"/>
      <c r="J21" s="50"/>
      <c r="K21" s="47" t="s">
        <v>66</v>
      </c>
      <c r="L21" s="51">
        <v>43906</v>
      </c>
      <c r="M21" s="56">
        <f t="shared" si="2"/>
        <v>3.4548611111094942</v>
      </c>
      <c r="N21" s="106" t="str">
        <f>VLOOKUP(A21,'Current Inpt by Religion'!C:I,6,FALSE)</f>
        <v>Ayrshire and Arran</v>
      </c>
      <c r="O21" s="104">
        <f>COUNTIF($B$1:B21,B21)</f>
        <v>2</v>
      </c>
      <c r="P21" s="104">
        <f>COUNTIF($D$1:D21,D21)</f>
        <v>2</v>
      </c>
      <c r="Q21" s="104">
        <f t="shared" si="3"/>
        <v>0</v>
      </c>
      <c r="R21" s="105">
        <f>IF(O21=P21,M21,VLOOKUP(A21,$A$2:$Q20,13,FALSE)+M21)</f>
        <v>3.4548611111094942</v>
      </c>
    </row>
    <row r="22" spans="1:18" ht="26.25" thickBot="1" x14ac:dyDescent="0.3">
      <c r="A22" s="73">
        <f t="shared" si="1"/>
        <v>503446270</v>
      </c>
      <c r="B22" s="73" t="str">
        <f t="shared" si="0"/>
        <v>50344627043906</v>
      </c>
      <c r="C22" s="46" t="s">
        <v>84</v>
      </c>
      <c r="D22" s="47">
        <v>503446270</v>
      </c>
      <c r="E22" s="46" t="s">
        <v>82</v>
      </c>
      <c r="F22" s="46" t="s">
        <v>68</v>
      </c>
      <c r="G22" s="48">
        <v>43906</v>
      </c>
      <c r="H22" s="49">
        <v>0.4201388888888889</v>
      </c>
      <c r="I22" s="50"/>
      <c r="J22" s="50"/>
      <c r="K22" s="47" t="s">
        <v>66</v>
      </c>
      <c r="L22" s="51">
        <v>43906</v>
      </c>
      <c r="M22" s="56">
        <f t="shared" si="2"/>
        <v>0.57986111110949423</v>
      </c>
      <c r="N22" s="106" t="str">
        <f>VLOOKUP(A22,'Current Inpt by Religion'!C:I,6,FALSE)</f>
        <v>Greater Glasgow and Clyde</v>
      </c>
      <c r="O22" s="104">
        <f>COUNTIF($B$1:B22,B22)</f>
        <v>1</v>
      </c>
      <c r="P22" s="104">
        <f>COUNTIF($D$1:D22,D22)</f>
        <v>2</v>
      </c>
      <c r="Q22" s="104">
        <f t="shared" si="3"/>
        <v>1</v>
      </c>
      <c r="R22" s="105">
        <f>IF(O22=P22,M22,VLOOKUP(A22,$A$2:$Q21,13,FALSE)+M22)</f>
        <v>1.5284722222204437</v>
      </c>
    </row>
    <row r="23" spans="1:18" ht="39" thickBot="1" x14ac:dyDescent="0.3">
      <c r="A23" s="73">
        <f t="shared" si="1"/>
        <v>2104446031</v>
      </c>
      <c r="B23" s="73" t="str">
        <f t="shared" si="0"/>
        <v>210444603143906</v>
      </c>
      <c r="C23" s="46" t="s">
        <v>84</v>
      </c>
      <c r="D23" s="47">
        <v>2104446031</v>
      </c>
      <c r="E23" s="46" t="s">
        <v>105</v>
      </c>
      <c r="F23" s="46" t="s">
        <v>65</v>
      </c>
      <c r="G23" s="48">
        <v>43906</v>
      </c>
      <c r="H23" s="49">
        <v>0.77430555555555547</v>
      </c>
      <c r="I23" s="50"/>
      <c r="J23" s="50"/>
      <c r="K23" s="47" t="s">
        <v>66</v>
      </c>
      <c r="L23" s="51">
        <v>43906</v>
      </c>
      <c r="M23" s="56">
        <f t="shared" si="2"/>
        <v>0.22569444444525288</v>
      </c>
      <c r="N23" s="106" t="e">
        <f>VLOOKUP(A23,'Current Inpt by Religion'!C:I,6,FALSE)</f>
        <v>#N/A</v>
      </c>
      <c r="O23" s="104">
        <f>COUNTIF($B$1:B23,B23)</f>
        <v>1</v>
      </c>
      <c r="P23" s="104">
        <f>COUNTIF($D$1:D23,D23)</f>
        <v>1</v>
      </c>
      <c r="Q23" s="104">
        <f t="shared" si="3"/>
        <v>0</v>
      </c>
      <c r="R23" s="105">
        <f>IF(O23=P23,M23,VLOOKUP(A23,$A$2:$Q22,13,FALSE)+M23)</f>
        <v>0.22569444444525288</v>
      </c>
    </row>
    <row r="24" spans="1:18" ht="26.25" thickBot="1" x14ac:dyDescent="0.3">
      <c r="A24" s="73">
        <f t="shared" si="1"/>
        <v>2202705279</v>
      </c>
      <c r="B24" s="73" t="str">
        <f t="shared" si="0"/>
        <v>220270527943906</v>
      </c>
      <c r="C24" s="46" t="s">
        <v>81</v>
      </c>
      <c r="D24" s="47">
        <v>2202705279</v>
      </c>
      <c r="E24" s="46" t="s">
        <v>106</v>
      </c>
      <c r="F24" s="46" t="s">
        <v>68</v>
      </c>
      <c r="G24" s="48">
        <v>43906</v>
      </c>
      <c r="H24" s="49">
        <v>0.58263888888888882</v>
      </c>
      <c r="I24" s="50"/>
      <c r="J24" s="50"/>
      <c r="K24" s="47" t="s">
        <v>66</v>
      </c>
      <c r="L24" s="51">
        <v>43906</v>
      </c>
      <c r="M24" s="56">
        <f t="shared" si="2"/>
        <v>0.41736111111094942</v>
      </c>
      <c r="N24" s="106" t="str">
        <f>VLOOKUP(A24,'Current Inpt by Religion'!C:I,6,FALSE)</f>
        <v>Lanarkshire</v>
      </c>
      <c r="O24" s="104">
        <f>COUNTIF($B$1:B24,B24)</f>
        <v>1</v>
      </c>
      <c r="P24" s="104">
        <f>COUNTIF($D$1:D24,D24)</f>
        <v>1</v>
      </c>
      <c r="Q24" s="104">
        <f t="shared" si="3"/>
        <v>0</v>
      </c>
      <c r="R24" s="105">
        <f>IF(O24=P24,M24,VLOOKUP(A24,$A$2:$Q23,13,FALSE)+M24)</f>
        <v>0.41736111111094942</v>
      </c>
    </row>
    <row r="25" spans="1:18" ht="26.25" thickBot="1" x14ac:dyDescent="0.3">
      <c r="A25" s="73">
        <f t="shared" si="1"/>
        <v>1003476635</v>
      </c>
      <c r="B25" s="73" t="str">
        <f t="shared" si="0"/>
        <v>100347663543906</v>
      </c>
      <c r="C25" s="46" t="s">
        <v>81</v>
      </c>
      <c r="D25" s="47">
        <v>1003476635</v>
      </c>
      <c r="E25" s="46" t="s">
        <v>107</v>
      </c>
      <c r="F25" s="46" t="s">
        <v>68</v>
      </c>
      <c r="G25" s="48">
        <v>43906</v>
      </c>
      <c r="H25" s="49">
        <v>0.6</v>
      </c>
      <c r="I25" s="50"/>
      <c r="J25" s="50"/>
      <c r="K25" s="47" t="s">
        <v>66</v>
      </c>
      <c r="L25" s="51">
        <v>43906</v>
      </c>
      <c r="M25" s="56">
        <f t="shared" si="2"/>
        <v>0.40000000000145519</v>
      </c>
      <c r="N25" s="106" t="str">
        <f>VLOOKUP(A25,'Current Inpt by Religion'!C:I,6,FALSE)</f>
        <v>Greater Glasgow and Clyde</v>
      </c>
      <c r="O25" s="104">
        <f>COUNTIF($B$1:B25,B25)</f>
        <v>1</v>
      </c>
      <c r="P25" s="104">
        <f>COUNTIF($D$1:D25,D25)</f>
        <v>1</v>
      </c>
      <c r="Q25" s="104">
        <f t="shared" si="3"/>
        <v>0</v>
      </c>
      <c r="R25" s="105">
        <f>IF(O25=P25,M25,VLOOKUP(A25,$A$2:$Q24,13,FALSE)+M25)</f>
        <v>0.40000000000145519</v>
      </c>
    </row>
    <row r="26" spans="1:18" ht="26.25" thickBot="1" x14ac:dyDescent="0.3">
      <c r="A26" s="73">
        <f t="shared" si="1"/>
        <v>1705666167</v>
      </c>
      <c r="B26" s="73" t="str">
        <f t="shared" si="0"/>
        <v>170566616743906</v>
      </c>
      <c r="C26" s="46" t="s">
        <v>81</v>
      </c>
      <c r="D26" s="47">
        <v>1705666167</v>
      </c>
      <c r="E26" s="46" t="s">
        <v>108</v>
      </c>
      <c r="F26" s="46" t="s">
        <v>68</v>
      </c>
      <c r="G26" s="48">
        <v>43906</v>
      </c>
      <c r="H26" s="49">
        <v>0.63958333333333328</v>
      </c>
      <c r="I26" s="50"/>
      <c r="J26" s="50"/>
      <c r="K26" s="47" t="s">
        <v>66</v>
      </c>
      <c r="L26" s="51">
        <v>43906</v>
      </c>
      <c r="M26" s="56">
        <f t="shared" si="2"/>
        <v>0.36041666667006211</v>
      </c>
      <c r="N26" s="106" t="str">
        <f>VLOOKUP(A26,'Current Inpt by Religion'!C:I,6,FALSE)</f>
        <v>Greater Glasgow and Clyde</v>
      </c>
      <c r="O26" s="104">
        <f>COUNTIF($B$1:B26,B26)</f>
        <v>1</v>
      </c>
      <c r="P26" s="104">
        <f>COUNTIF($D$1:D26,D26)</f>
        <v>1</v>
      </c>
      <c r="Q26" s="104">
        <f t="shared" si="3"/>
        <v>0</v>
      </c>
      <c r="R26" s="105">
        <f>IF(O26=P26,M26,VLOOKUP(A26,$A$2:$Q25,13,FALSE)+M26)</f>
        <v>0.36041666667006211</v>
      </c>
    </row>
    <row r="27" spans="1:18" ht="26.25" thickBot="1" x14ac:dyDescent="0.3">
      <c r="A27" s="73">
        <f t="shared" si="1"/>
        <v>3112575008</v>
      </c>
      <c r="B27" s="73" t="str">
        <f t="shared" si="0"/>
        <v>311257500843906</v>
      </c>
      <c r="C27" s="46" t="s">
        <v>81</v>
      </c>
      <c r="D27" s="47">
        <v>3112575008</v>
      </c>
      <c r="E27" s="46" t="s">
        <v>109</v>
      </c>
      <c r="F27" s="46" t="s">
        <v>68</v>
      </c>
      <c r="G27" s="48">
        <v>43906</v>
      </c>
      <c r="H27" s="49">
        <v>0.64097222222222217</v>
      </c>
      <c r="I27" s="50"/>
      <c r="J27" s="50"/>
      <c r="K27" s="47" t="s">
        <v>66</v>
      </c>
      <c r="L27" s="51">
        <v>43906</v>
      </c>
      <c r="M27" s="56">
        <f t="shared" si="2"/>
        <v>0.35902777777664596</v>
      </c>
      <c r="N27" s="106" t="str">
        <f>VLOOKUP(A27,'Current Inpt by Religion'!C:I,6,FALSE)</f>
        <v>Lanarkshire</v>
      </c>
      <c r="O27" s="104">
        <f>COUNTIF($B$1:B27,B27)</f>
        <v>1</v>
      </c>
      <c r="P27" s="104">
        <f>COUNTIF($D$1:D27,D27)</f>
        <v>1</v>
      </c>
      <c r="Q27" s="104">
        <f t="shared" si="3"/>
        <v>0</v>
      </c>
      <c r="R27" s="105">
        <f>IF(O27=P27,M27,VLOOKUP(A27,$A$2:$Q26,13,FALSE)+M27)</f>
        <v>0.35902777777664596</v>
      </c>
    </row>
    <row r="28" spans="1:18" ht="26.25" thickBot="1" x14ac:dyDescent="0.3">
      <c r="A28" s="73">
        <f t="shared" si="1"/>
        <v>606586393</v>
      </c>
      <c r="B28" s="73" t="str">
        <f t="shared" si="0"/>
        <v>60658639343906</v>
      </c>
      <c r="C28" s="46" t="s">
        <v>81</v>
      </c>
      <c r="D28" s="47">
        <v>606586393</v>
      </c>
      <c r="E28" s="46" t="s">
        <v>110</v>
      </c>
      <c r="F28" s="46" t="s">
        <v>68</v>
      </c>
      <c r="G28" s="48">
        <v>43906</v>
      </c>
      <c r="H28" s="49">
        <v>0.74583333333333324</v>
      </c>
      <c r="I28" s="50"/>
      <c r="J28" s="50"/>
      <c r="K28" s="47" t="s">
        <v>66</v>
      </c>
      <c r="L28" s="51">
        <v>43906</v>
      </c>
      <c r="M28" s="56">
        <f t="shared" si="2"/>
        <v>0.25416666666569654</v>
      </c>
      <c r="N28" s="106" t="str">
        <f>VLOOKUP(A28,'Current Inpt by Religion'!C:I,6,FALSE)</f>
        <v>Greater Glasgow and Clyde</v>
      </c>
      <c r="O28" s="104">
        <f>COUNTIF($B$1:B28,B28)</f>
        <v>1</v>
      </c>
      <c r="P28" s="104">
        <f>COUNTIF($D$1:D28,D28)</f>
        <v>1</v>
      </c>
      <c r="Q28" s="104">
        <f t="shared" si="3"/>
        <v>0</v>
      </c>
      <c r="R28" s="105">
        <f>IF(O28=P28,M28,VLOOKUP(A28,$A$2:$Q27,13,FALSE)+M28)</f>
        <v>0.25416666666569654</v>
      </c>
    </row>
    <row r="29" spans="1:18" ht="26.25" thickBot="1" x14ac:dyDescent="0.3">
      <c r="A29" s="73">
        <f t="shared" si="1"/>
        <v>1811383017</v>
      </c>
      <c r="B29" s="73" t="str">
        <f t="shared" si="0"/>
        <v>181138301743896</v>
      </c>
      <c r="C29" s="46" t="s">
        <v>63</v>
      </c>
      <c r="D29" s="47">
        <v>1811383017</v>
      </c>
      <c r="E29" s="46" t="s">
        <v>64</v>
      </c>
      <c r="F29" s="46" t="s">
        <v>65</v>
      </c>
      <c r="G29" s="48">
        <v>43896</v>
      </c>
      <c r="H29" s="49">
        <v>0.4548611111111111</v>
      </c>
      <c r="I29" s="50"/>
      <c r="J29" s="50"/>
      <c r="K29" s="47" t="s">
        <v>66</v>
      </c>
      <c r="L29" s="51">
        <v>43906</v>
      </c>
      <c r="M29" s="56">
        <f t="shared" si="2"/>
        <v>10.545138888890506</v>
      </c>
      <c r="N29" s="106" t="str">
        <f>VLOOKUP(A29,'Current Inpt by Religion'!C:I,6,FALSE)</f>
        <v>Greater Glasgow and Clyde</v>
      </c>
      <c r="O29" s="104">
        <f>COUNTIF($B$1:B29,B29)</f>
        <v>2</v>
      </c>
      <c r="P29" s="104">
        <f>COUNTIF($D$1:D29,D29)</f>
        <v>2</v>
      </c>
      <c r="Q29" s="104">
        <f t="shared" si="3"/>
        <v>0</v>
      </c>
      <c r="R29" s="105">
        <f>IF(O29=P29,M29,VLOOKUP(A29,$A$2:$Q28,13,FALSE)+M29)</f>
        <v>10.545138888890506</v>
      </c>
    </row>
    <row r="30" spans="1:18" ht="26.25" thickBot="1" x14ac:dyDescent="0.3">
      <c r="A30" s="73">
        <f t="shared" si="1"/>
        <v>1002575133</v>
      </c>
      <c r="B30" s="73" t="str">
        <f t="shared" si="0"/>
        <v>100257513343896</v>
      </c>
      <c r="C30" s="46" t="s">
        <v>63</v>
      </c>
      <c r="D30" s="47">
        <v>1002575133</v>
      </c>
      <c r="E30" s="46" t="s">
        <v>67</v>
      </c>
      <c r="F30" s="46" t="s">
        <v>68</v>
      </c>
      <c r="G30" s="48">
        <v>43896</v>
      </c>
      <c r="H30" s="49">
        <v>0.77013888888888893</v>
      </c>
      <c r="I30" s="50"/>
      <c r="J30" s="50"/>
      <c r="K30" s="47" t="s">
        <v>66</v>
      </c>
      <c r="L30" s="51">
        <v>43906</v>
      </c>
      <c r="M30" s="56">
        <f t="shared" si="2"/>
        <v>10.229861111110949</v>
      </c>
      <c r="N30" s="106" t="str">
        <f>VLOOKUP(A30,'Current Inpt by Religion'!C:I,6,FALSE)</f>
        <v>Lanarkshire</v>
      </c>
      <c r="O30" s="104">
        <f>COUNTIF($B$1:B30,B30)</f>
        <v>2</v>
      </c>
      <c r="P30" s="104">
        <f>COUNTIF($D$1:D30,D30)</f>
        <v>2</v>
      </c>
      <c r="Q30" s="104">
        <f t="shared" si="3"/>
        <v>0</v>
      </c>
      <c r="R30" s="105">
        <f>IF(O30=P30,M30,VLOOKUP(A30,$A$2:$Q29,13,FALSE)+M30)</f>
        <v>10.229861111110949</v>
      </c>
    </row>
    <row r="31" spans="1:18" ht="26.25" thickBot="1" x14ac:dyDescent="0.3">
      <c r="A31" s="73">
        <f t="shared" si="1"/>
        <v>812372034</v>
      </c>
      <c r="B31" s="73" t="str">
        <f t="shared" si="0"/>
        <v>81237203443900</v>
      </c>
      <c r="C31" s="46" t="s">
        <v>63</v>
      </c>
      <c r="D31" s="47">
        <v>812372034</v>
      </c>
      <c r="E31" s="46" t="s">
        <v>69</v>
      </c>
      <c r="F31" s="46" t="s">
        <v>70</v>
      </c>
      <c r="G31" s="48">
        <v>43900</v>
      </c>
      <c r="H31" s="49">
        <v>0.59513888888888888</v>
      </c>
      <c r="I31" s="50"/>
      <c r="J31" s="50"/>
      <c r="K31" s="47" t="s">
        <v>66</v>
      </c>
      <c r="L31" s="51">
        <v>43906</v>
      </c>
      <c r="M31" s="56">
        <f t="shared" si="2"/>
        <v>6.4048611111138598</v>
      </c>
      <c r="N31" s="106" t="str">
        <f>VLOOKUP(A31,'Current Inpt by Religion'!C:I,6,FALSE)</f>
        <v>Highland</v>
      </c>
      <c r="O31" s="104">
        <f>COUNTIF($B$1:B31,B31)</f>
        <v>2</v>
      </c>
      <c r="P31" s="104">
        <f>COUNTIF($D$1:D31,D31)</f>
        <v>2</v>
      </c>
      <c r="Q31" s="104">
        <f t="shared" si="3"/>
        <v>0</v>
      </c>
      <c r="R31" s="105">
        <f>IF(O31=P31,M31,VLOOKUP(A31,$A$2:$Q30,13,FALSE)+M31)</f>
        <v>6.4048611111138598</v>
      </c>
    </row>
    <row r="32" spans="1:18" ht="26.25" thickBot="1" x14ac:dyDescent="0.3">
      <c r="A32" s="73">
        <f t="shared" si="1"/>
        <v>2712543084</v>
      </c>
      <c r="B32" s="73" t="str">
        <f t="shared" si="0"/>
        <v>271254308443901</v>
      </c>
      <c r="C32" s="46" t="s">
        <v>63</v>
      </c>
      <c r="D32" s="47">
        <v>2712543084</v>
      </c>
      <c r="E32" s="46" t="s">
        <v>71</v>
      </c>
      <c r="F32" s="46" t="s">
        <v>68</v>
      </c>
      <c r="G32" s="48">
        <v>43901</v>
      </c>
      <c r="H32" s="49">
        <v>0.63680555555555551</v>
      </c>
      <c r="I32" s="50"/>
      <c r="J32" s="50"/>
      <c r="K32" s="47" t="s">
        <v>66</v>
      </c>
      <c r="L32" s="51">
        <v>43906</v>
      </c>
      <c r="M32" s="56">
        <f t="shared" si="2"/>
        <v>5.3631944444423425</v>
      </c>
      <c r="N32" s="106" t="str">
        <f>VLOOKUP(A32,'Current Inpt by Religion'!C:I,6,FALSE)</f>
        <v>Greater Glasgow and Clyde</v>
      </c>
      <c r="O32" s="104">
        <f>COUNTIF($B$1:B32,B32)</f>
        <v>2</v>
      </c>
      <c r="P32" s="104">
        <f>COUNTIF($D$1:D32,D32)</f>
        <v>2</v>
      </c>
      <c r="Q32" s="104">
        <f t="shared" si="3"/>
        <v>0</v>
      </c>
      <c r="R32" s="105">
        <f>IF(O32=P32,M32,VLOOKUP(A32,$A$2:$Q31,13,FALSE)+M32)</f>
        <v>5.3631944444423425</v>
      </c>
    </row>
    <row r="33" spans="1:18" ht="26.25" thickBot="1" x14ac:dyDescent="0.3">
      <c r="A33" s="73">
        <f t="shared" si="1"/>
        <v>801636396</v>
      </c>
      <c r="B33" s="73" t="str">
        <f t="shared" si="0"/>
        <v>80163639643901</v>
      </c>
      <c r="C33" s="46" t="s">
        <v>63</v>
      </c>
      <c r="D33" s="47">
        <v>801636396</v>
      </c>
      <c r="E33" s="46" t="s">
        <v>72</v>
      </c>
      <c r="F33" s="46" t="s">
        <v>70</v>
      </c>
      <c r="G33" s="48">
        <v>43901</v>
      </c>
      <c r="H33" s="49">
        <v>0.85416666666666663</v>
      </c>
      <c r="I33" s="50"/>
      <c r="J33" s="50"/>
      <c r="K33" s="47" t="s">
        <v>66</v>
      </c>
      <c r="L33" s="51">
        <v>43906</v>
      </c>
      <c r="M33" s="56">
        <f t="shared" si="2"/>
        <v>5.1458333333357587</v>
      </c>
      <c r="N33" s="106" t="str">
        <f>VLOOKUP(A33,'Current Inpt by Religion'!C:I,6,FALSE)</f>
        <v>Greater Glasgow and Clyde</v>
      </c>
      <c r="O33" s="104">
        <f>COUNTIF($B$1:B33,B33)</f>
        <v>2</v>
      </c>
      <c r="P33" s="104">
        <f>COUNTIF($D$1:D33,D33)</f>
        <v>2</v>
      </c>
      <c r="Q33" s="104">
        <f t="shared" si="3"/>
        <v>0</v>
      </c>
      <c r="R33" s="105">
        <f>IF(O33=P33,M33,VLOOKUP(A33,$A$2:$Q32,13,FALSE)+M33)</f>
        <v>5.1458333333357587</v>
      </c>
    </row>
    <row r="34" spans="1:18" ht="26.25" thickBot="1" x14ac:dyDescent="0.3">
      <c r="A34" s="73">
        <f t="shared" si="1"/>
        <v>801603250</v>
      </c>
      <c r="B34" s="73" t="str">
        <f t="shared" si="0"/>
        <v>80160325043902</v>
      </c>
      <c r="C34" s="46" t="s">
        <v>63</v>
      </c>
      <c r="D34" s="47">
        <v>801603250</v>
      </c>
      <c r="E34" s="46" t="s">
        <v>73</v>
      </c>
      <c r="F34" s="46" t="s">
        <v>65</v>
      </c>
      <c r="G34" s="48">
        <v>43902</v>
      </c>
      <c r="H34" s="49">
        <v>0.3923611111111111</v>
      </c>
      <c r="I34" s="50"/>
      <c r="J34" s="50"/>
      <c r="K34" s="47" t="s">
        <v>66</v>
      </c>
      <c r="L34" s="51">
        <v>43906</v>
      </c>
      <c r="M34" s="56">
        <f t="shared" si="2"/>
        <v>4.6076388888905058</v>
      </c>
      <c r="N34" s="106" t="str">
        <f>VLOOKUP(A34,'Current Inpt by Religion'!C:I,6,FALSE)</f>
        <v>Greater Glasgow and Clyde</v>
      </c>
      <c r="O34" s="104">
        <f>COUNTIF($B$1:B34,B34)</f>
        <v>2</v>
      </c>
      <c r="P34" s="104">
        <f>COUNTIF($D$1:D34,D34)</f>
        <v>2</v>
      </c>
      <c r="Q34" s="104">
        <f t="shared" si="3"/>
        <v>0</v>
      </c>
      <c r="R34" s="105">
        <f>IF(O34=P34,M34,VLOOKUP(A34,$A$2:$Q33,13,FALSE)+M34)</f>
        <v>4.6076388888905058</v>
      </c>
    </row>
    <row r="35" spans="1:18" ht="26.25" thickBot="1" x14ac:dyDescent="0.3">
      <c r="A35" s="73">
        <f t="shared" si="1"/>
        <v>2502465176</v>
      </c>
      <c r="B35" s="73" t="str">
        <f t="shared" si="0"/>
        <v>250246517643902</v>
      </c>
      <c r="C35" s="46" t="s">
        <v>63</v>
      </c>
      <c r="D35" s="47">
        <v>2502465176</v>
      </c>
      <c r="E35" s="46" t="s">
        <v>74</v>
      </c>
      <c r="F35" s="46" t="s">
        <v>68</v>
      </c>
      <c r="G35" s="48">
        <v>43902</v>
      </c>
      <c r="H35" s="49">
        <v>0.78472222222222221</v>
      </c>
      <c r="I35" s="50"/>
      <c r="J35" s="50"/>
      <c r="K35" s="47" t="s">
        <v>66</v>
      </c>
      <c r="L35" s="51">
        <v>43906</v>
      </c>
      <c r="M35" s="56">
        <f t="shared" si="2"/>
        <v>4.2152777777810115</v>
      </c>
      <c r="N35" s="106" t="str">
        <f>VLOOKUP(A35,'Current Inpt by Religion'!C:I,6,FALSE)</f>
        <v>Lanarkshire</v>
      </c>
      <c r="O35" s="104">
        <f>COUNTIF($B$1:B35,B35)</f>
        <v>2</v>
      </c>
      <c r="P35" s="104">
        <f>COUNTIF($D$1:D35,D35)</f>
        <v>2</v>
      </c>
      <c r="Q35" s="104">
        <f t="shared" si="3"/>
        <v>0</v>
      </c>
      <c r="R35" s="105">
        <f>IF(O35=P35,M35,VLOOKUP(A35,$A$2:$Q34,13,FALSE)+M35)</f>
        <v>4.2152777777810115</v>
      </c>
    </row>
    <row r="36" spans="1:18" ht="26.25" thickBot="1" x14ac:dyDescent="0.3">
      <c r="A36" s="73">
        <f t="shared" si="1"/>
        <v>1108593410</v>
      </c>
      <c r="B36" s="73" t="str">
        <f t="shared" si="0"/>
        <v>110859341043906</v>
      </c>
      <c r="C36" s="46" t="s">
        <v>63</v>
      </c>
      <c r="D36" s="47">
        <v>1108593410</v>
      </c>
      <c r="E36" s="46" t="s">
        <v>111</v>
      </c>
      <c r="F36" s="46" t="s">
        <v>68</v>
      </c>
      <c r="G36" s="48">
        <v>43906</v>
      </c>
      <c r="H36" s="49">
        <v>0.75416666666666676</v>
      </c>
      <c r="I36" s="50"/>
      <c r="J36" s="50"/>
      <c r="K36" s="47" t="s">
        <v>66</v>
      </c>
      <c r="L36" s="51">
        <v>43906</v>
      </c>
      <c r="M36" s="56">
        <f t="shared" si="2"/>
        <v>0.24583333333430346</v>
      </c>
      <c r="N36" s="106" t="str">
        <f>VLOOKUP(A36,'Current Inpt by Religion'!C:I,6,FALSE)</f>
        <v>Dumfries and Galloway</v>
      </c>
      <c r="O36" s="104">
        <f>COUNTIF($B$1:B36,B36)</f>
        <v>1</v>
      </c>
      <c r="P36" s="104">
        <f>COUNTIF($D$1:D36,D36)</f>
        <v>1</v>
      </c>
      <c r="Q36" s="104">
        <f t="shared" si="3"/>
        <v>0</v>
      </c>
      <c r="R36" s="105">
        <f>IF(O36=P36,M36,VLOOKUP(A36,$A$2:$Q35,13,FALSE)+M36)</f>
        <v>0.24583333333430346</v>
      </c>
    </row>
    <row r="37" spans="1:18" ht="26.25" thickBot="1" x14ac:dyDescent="0.3">
      <c r="A37" s="73">
        <f t="shared" ref="A37:A43" si="4">D37</f>
        <v>2805480600</v>
      </c>
      <c r="B37" s="73" t="str">
        <f t="shared" ref="B37:B43" si="5">A37&amp;G37</f>
        <v>280548060043903</v>
      </c>
      <c r="C37" s="46" t="s">
        <v>84</v>
      </c>
      <c r="D37" s="47">
        <v>2805480600</v>
      </c>
      <c r="E37" s="46" t="s">
        <v>87</v>
      </c>
      <c r="F37" s="46" t="s">
        <v>65</v>
      </c>
      <c r="G37" s="48">
        <v>43903</v>
      </c>
      <c r="H37" s="49">
        <v>0.34652777777777777</v>
      </c>
      <c r="I37" s="48">
        <v>43908</v>
      </c>
      <c r="J37" s="49">
        <v>0.62777777777777777</v>
      </c>
      <c r="K37" s="47" t="s">
        <v>66</v>
      </c>
      <c r="L37" s="51">
        <v>43907</v>
      </c>
      <c r="M37" s="56">
        <f t="shared" si="2"/>
        <v>4.6534722222204437</v>
      </c>
      <c r="N37" s="106" t="str">
        <f>VLOOKUP(A37,'Current Inpt by Religion'!C:I,6,FALSE)</f>
        <v>Forth Valley</v>
      </c>
      <c r="O37" s="104">
        <f>COUNTIF($B$1:B37,B37)</f>
        <v>3</v>
      </c>
      <c r="P37" s="104">
        <f>COUNTIF($D$1:D37,D37)</f>
        <v>3</v>
      </c>
      <c r="Q37" s="104">
        <f t="shared" ref="Q37:Q43" si="6">P37-O37</f>
        <v>0</v>
      </c>
      <c r="R37" s="105">
        <f>IF(O37=P37,M37,VLOOKUP(A37,$A$2:$Q36,13,FALSE)+M37)</f>
        <v>4.6534722222204437</v>
      </c>
    </row>
    <row r="38" spans="1:18" ht="26.25" thickBot="1" x14ac:dyDescent="0.3">
      <c r="A38" s="73">
        <f t="shared" si="4"/>
        <v>2302596633</v>
      </c>
      <c r="B38" s="73" t="str">
        <f t="shared" si="5"/>
        <v>230259663343903</v>
      </c>
      <c r="C38" s="46" t="s">
        <v>84</v>
      </c>
      <c r="D38" s="47">
        <v>2302596633</v>
      </c>
      <c r="E38" s="46" t="s">
        <v>89</v>
      </c>
      <c r="F38" s="46" t="s">
        <v>65</v>
      </c>
      <c r="G38" s="48">
        <v>43903</v>
      </c>
      <c r="H38" s="49">
        <v>0.54513888888888895</v>
      </c>
      <c r="I38" s="50"/>
      <c r="J38" s="50"/>
      <c r="K38" s="47" t="s">
        <v>66</v>
      </c>
      <c r="L38" s="51">
        <v>43907</v>
      </c>
      <c r="M38" s="56">
        <f t="shared" si="2"/>
        <v>4.4548611111094942</v>
      </c>
      <c r="N38" s="106" t="str">
        <f>VLOOKUP(A38,'Current Inpt by Religion'!C:I,6,FALSE)</f>
        <v>Ayrshire and Arran</v>
      </c>
      <c r="O38" s="104">
        <f>COUNTIF($B$1:B38,B38)</f>
        <v>3</v>
      </c>
      <c r="P38" s="104">
        <f>COUNTIF($D$1:D38,D38)</f>
        <v>3</v>
      </c>
      <c r="Q38" s="104">
        <f t="shared" si="6"/>
        <v>0</v>
      </c>
      <c r="R38" s="105">
        <f>IF(O38=P38,M38,VLOOKUP(A38,$A$2:$Q37,13,FALSE)+M38)</f>
        <v>4.4548611111094942</v>
      </c>
    </row>
    <row r="39" spans="1:18" ht="26.25" thickBot="1" x14ac:dyDescent="0.3">
      <c r="A39" s="73">
        <f t="shared" si="4"/>
        <v>503446270</v>
      </c>
      <c r="B39" s="73" t="str">
        <f t="shared" si="5"/>
        <v>50344627043906</v>
      </c>
      <c r="C39" s="46" t="s">
        <v>84</v>
      </c>
      <c r="D39" s="47">
        <v>503446270</v>
      </c>
      <c r="E39" s="46" t="s">
        <v>82</v>
      </c>
      <c r="F39" s="46" t="s">
        <v>68</v>
      </c>
      <c r="G39" s="48">
        <v>43906</v>
      </c>
      <c r="H39" s="49">
        <v>0.4201388888888889</v>
      </c>
      <c r="I39" s="50"/>
      <c r="J39" s="50"/>
      <c r="K39" s="47" t="s">
        <v>66</v>
      </c>
      <c r="L39" s="51">
        <v>43907</v>
      </c>
      <c r="M39" s="56">
        <f t="shared" si="2"/>
        <v>1.5798611111094942</v>
      </c>
      <c r="N39" s="106" t="str">
        <f>VLOOKUP(A39,'Current Inpt by Religion'!C:I,6,FALSE)</f>
        <v>Greater Glasgow and Clyde</v>
      </c>
      <c r="O39" s="104">
        <f>COUNTIF($B$1:B39,B39)</f>
        <v>2</v>
      </c>
      <c r="P39" s="104">
        <f>COUNTIF($D$1:D39,D39)</f>
        <v>3</v>
      </c>
      <c r="Q39" s="104">
        <f t="shared" si="6"/>
        <v>1</v>
      </c>
      <c r="R39" s="105">
        <f>IF(O39=P39,M39,VLOOKUP(A39,$A$2:$Q38,13,FALSE)+M39)</f>
        <v>2.5284722222204437</v>
      </c>
    </row>
    <row r="40" spans="1:18" ht="26.25" thickBot="1" x14ac:dyDescent="0.3">
      <c r="A40" s="73">
        <f t="shared" si="4"/>
        <v>2309626635</v>
      </c>
      <c r="B40" s="73" t="str">
        <f t="shared" si="5"/>
        <v>230962663543907</v>
      </c>
      <c r="C40" s="46" t="s">
        <v>84</v>
      </c>
      <c r="D40" s="47">
        <v>2309626635</v>
      </c>
      <c r="E40" s="46" t="s">
        <v>202</v>
      </c>
      <c r="F40" s="46" t="s">
        <v>65</v>
      </c>
      <c r="G40" s="48">
        <v>43907</v>
      </c>
      <c r="H40" s="49">
        <v>0.4465277777777778</v>
      </c>
      <c r="I40" s="48">
        <v>43908</v>
      </c>
      <c r="J40" s="49">
        <v>0.56527777777777777</v>
      </c>
      <c r="K40" s="47" t="s">
        <v>66</v>
      </c>
      <c r="L40" s="51">
        <v>43907</v>
      </c>
      <c r="M40" s="56">
        <f t="shared" si="2"/>
        <v>0.55347222222189885</v>
      </c>
      <c r="N40" s="106" t="str">
        <f>VLOOKUP(A40,'Current Inpt by Religion'!C:I,6,FALSE)</f>
        <v>Greater Glasgow and Clyde</v>
      </c>
      <c r="O40" s="104">
        <f>COUNTIF($B$1:B40,B40)</f>
        <v>1</v>
      </c>
      <c r="P40" s="104">
        <f>COUNTIF($D$1:D40,D40)</f>
        <v>1</v>
      </c>
      <c r="Q40" s="104">
        <f t="shared" si="6"/>
        <v>0</v>
      </c>
      <c r="R40" s="105">
        <f>IF(O40=P40,M40,VLOOKUP(A40,$A$2:$Q39,13,FALSE)+M40)</f>
        <v>0.55347222222189885</v>
      </c>
    </row>
    <row r="41" spans="1:18" ht="26.25" thickBot="1" x14ac:dyDescent="0.3">
      <c r="A41" s="73">
        <f t="shared" si="4"/>
        <v>1305656199</v>
      </c>
      <c r="B41" s="73" t="str">
        <f t="shared" si="5"/>
        <v>130565619943907</v>
      </c>
      <c r="C41" s="46" t="s">
        <v>84</v>
      </c>
      <c r="D41" s="47">
        <v>1305656199</v>
      </c>
      <c r="E41" s="46" t="s">
        <v>203</v>
      </c>
      <c r="F41" s="46" t="s">
        <v>65</v>
      </c>
      <c r="G41" s="48">
        <v>43907</v>
      </c>
      <c r="H41" s="49">
        <v>0.56736111111111109</v>
      </c>
      <c r="I41" s="48">
        <v>43908</v>
      </c>
      <c r="J41" s="49">
        <v>0.62847222222222221</v>
      </c>
      <c r="K41" s="47" t="s">
        <v>66</v>
      </c>
      <c r="L41" s="51">
        <v>43907</v>
      </c>
      <c r="M41" s="56">
        <f t="shared" si="2"/>
        <v>0.43263888888759539</v>
      </c>
      <c r="N41" s="106" t="e">
        <f>VLOOKUP(A41,'Current Inpt by Religion'!C:I,6,FALSE)</f>
        <v>#N/A</v>
      </c>
      <c r="O41" s="104">
        <f>COUNTIF($B$1:B41,B41)</f>
        <v>1</v>
      </c>
      <c r="P41" s="104">
        <f>COUNTIF($D$1:D41,D41)</f>
        <v>1</v>
      </c>
      <c r="Q41" s="104">
        <f t="shared" si="6"/>
        <v>0</v>
      </c>
      <c r="R41" s="105">
        <f>IF(O41=P41,M41,VLOOKUP(A41,$A$2:$Q40,13,FALSE)+M41)</f>
        <v>0.43263888888759539</v>
      </c>
    </row>
    <row r="42" spans="1:18" ht="26.25" thickBot="1" x14ac:dyDescent="0.3">
      <c r="A42" s="73">
        <f t="shared" si="4"/>
        <v>2712543084</v>
      </c>
      <c r="B42" s="73" t="str">
        <f t="shared" si="5"/>
        <v>271254308443907</v>
      </c>
      <c r="C42" s="46" t="s">
        <v>84</v>
      </c>
      <c r="D42" s="47">
        <v>2712543084</v>
      </c>
      <c r="E42" s="46" t="s">
        <v>71</v>
      </c>
      <c r="F42" s="46" t="s">
        <v>68</v>
      </c>
      <c r="G42" s="48">
        <v>43907</v>
      </c>
      <c r="H42" s="49">
        <v>0.59652777777777777</v>
      </c>
      <c r="I42" s="48">
        <v>43908</v>
      </c>
      <c r="J42" s="49">
        <v>0.78541666666666676</v>
      </c>
      <c r="K42" s="47" t="s">
        <v>66</v>
      </c>
      <c r="L42" s="51">
        <v>43907</v>
      </c>
      <c r="M42" s="56">
        <f t="shared" si="2"/>
        <v>0.40347222222044365</v>
      </c>
      <c r="N42" s="106" t="str">
        <f>VLOOKUP(A42,'Current Inpt by Religion'!C:I,6,FALSE)</f>
        <v>Greater Glasgow and Clyde</v>
      </c>
      <c r="O42" s="104">
        <f>COUNTIF($B$1:B42,B42)</f>
        <v>1</v>
      </c>
      <c r="P42" s="104">
        <f>COUNTIF($D$1:D42,D42)</f>
        <v>3</v>
      </c>
      <c r="Q42" s="104">
        <f t="shared" si="6"/>
        <v>2</v>
      </c>
      <c r="R42" s="105">
        <f>IF(O42=P42,M42,VLOOKUP(A42,$A$2:$Q41,13,FALSE)+M42)</f>
        <v>4.7666666666627862</v>
      </c>
    </row>
    <row r="43" spans="1:18" ht="26.25" thickBot="1" x14ac:dyDescent="0.3">
      <c r="A43" s="73">
        <f t="shared" si="4"/>
        <v>707605326</v>
      </c>
      <c r="B43" s="73" t="str">
        <f t="shared" si="5"/>
        <v>70760532643907</v>
      </c>
      <c r="C43" s="46" t="s">
        <v>84</v>
      </c>
      <c r="D43" s="47">
        <v>707605326</v>
      </c>
      <c r="E43" s="46" t="s">
        <v>204</v>
      </c>
      <c r="F43" s="46" t="s">
        <v>65</v>
      </c>
      <c r="G43" s="48">
        <v>43907</v>
      </c>
      <c r="H43" s="49">
        <v>0.62708333333333333</v>
      </c>
      <c r="I43" s="48">
        <v>43908</v>
      </c>
      <c r="J43" s="49">
        <v>0.78541666666666676</v>
      </c>
      <c r="K43" s="47" t="s">
        <v>66</v>
      </c>
      <c r="L43" s="51">
        <v>43907</v>
      </c>
      <c r="M43" s="56">
        <f t="shared" si="2"/>
        <v>0.37291666666715173</v>
      </c>
      <c r="N43" s="106" t="e">
        <f>VLOOKUP(A43,'Current Inpt by Religion'!C:I,6,FALSE)</f>
        <v>#N/A</v>
      </c>
      <c r="O43" s="104">
        <f>COUNTIF($B$1:B43,B43)</f>
        <v>1</v>
      </c>
      <c r="P43" s="104">
        <f>COUNTIF($D$1:D43,D43)</f>
        <v>1</v>
      </c>
      <c r="Q43" s="104">
        <f t="shared" si="6"/>
        <v>0</v>
      </c>
      <c r="R43" s="105">
        <f>IF(O43=P43,M43,VLOOKUP(A43,$A$2:$Q42,13,FALSE)+M43)</f>
        <v>0.37291666666715173</v>
      </c>
    </row>
    <row r="44" spans="1:18" ht="26.25" thickBot="1" x14ac:dyDescent="0.3">
      <c r="A44" s="73">
        <f t="shared" ref="A44:A107" si="7">D44</f>
        <v>1003476635</v>
      </c>
      <c r="B44" s="73" t="str">
        <f t="shared" ref="B44:B107" si="8">A44&amp;G44</f>
        <v>100347663543906</v>
      </c>
      <c r="C44" s="46" t="s">
        <v>81</v>
      </c>
      <c r="D44" s="47">
        <v>1003476635</v>
      </c>
      <c r="E44" s="46" t="s">
        <v>107</v>
      </c>
      <c r="F44" s="46" t="s">
        <v>68</v>
      </c>
      <c r="G44" s="48">
        <v>43906</v>
      </c>
      <c r="H44" s="49">
        <v>0.6</v>
      </c>
      <c r="I44" s="48">
        <v>43908</v>
      </c>
      <c r="J44" s="49">
        <v>0.52638888888888891</v>
      </c>
      <c r="K44" s="47" t="s">
        <v>66</v>
      </c>
      <c r="L44" s="51">
        <v>43907</v>
      </c>
      <c r="M44" s="56">
        <f t="shared" ref="M44:M107" si="9">(L44+$M$1)-(G44+H44)</f>
        <v>1.4000000000014552</v>
      </c>
      <c r="N44" s="106" t="str">
        <f>VLOOKUP(A44,'Current Inpt by Religion'!C:I,6,FALSE)</f>
        <v>Greater Glasgow and Clyde</v>
      </c>
      <c r="O44" s="104">
        <f>COUNTIF($B$1:B44,B44)</f>
        <v>2</v>
      </c>
      <c r="P44" s="104">
        <f>COUNTIF($D$1:D44,D44)</f>
        <v>2</v>
      </c>
      <c r="Q44" s="104">
        <f t="shared" ref="Q44:Q107" si="10">P44-O44</f>
        <v>0</v>
      </c>
      <c r="R44" s="105">
        <f>IF(O44=P44,M44,VLOOKUP(A44,$A$2:$Q43,13,FALSE)+M44)</f>
        <v>1.4000000000014552</v>
      </c>
    </row>
    <row r="45" spans="1:18" ht="26.25" thickBot="1" x14ac:dyDescent="0.3">
      <c r="A45" s="73">
        <f t="shared" si="7"/>
        <v>1705666167</v>
      </c>
      <c r="B45" s="73" t="str">
        <f t="shared" si="8"/>
        <v>170566616743906</v>
      </c>
      <c r="C45" s="46" t="s">
        <v>81</v>
      </c>
      <c r="D45" s="47">
        <v>1705666167</v>
      </c>
      <c r="E45" s="46" t="s">
        <v>108</v>
      </c>
      <c r="F45" s="46" t="s">
        <v>68</v>
      </c>
      <c r="G45" s="48">
        <v>43906</v>
      </c>
      <c r="H45" s="49">
        <v>0.63958333333333328</v>
      </c>
      <c r="I45" s="48">
        <v>43908</v>
      </c>
      <c r="J45" s="49">
        <v>0.73125000000000007</v>
      </c>
      <c r="K45" s="47" t="s">
        <v>66</v>
      </c>
      <c r="L45" s="51">
        <v>43907</v>
      </c>
      <c r="M45" s="56">
        <f t="shared" si="9"/>
        <v>1.3604166666700621</v>
      </c>
      <c r="N45" s="106" t="str">
        <f>VLOOKUP(A45,'Current Inpt by Religion'!C:I,6,FALSE)</f>
        <v>Greater Glasgow and Clyde</v>
      </c>
      <c r="O45" s="104">
        <f>COUNTIF($B$1:B45,B45)</f>
        <v>2</v>
      </c>
      <c r="P45" s="104">
        <f>COUNTIF($D$1:D45,D45)</f>
        <v>2</v>
      </c>
      <c r="Q45" s="104">
        <f t="shared" si="10"/>
        <v>0</v>
      </c>
      <c r="R45" s="105">
        <f>IF(O45=P45,M45,VLOOKUP(A45,$A$2:$Q44,13,FALSE)+M45)</f>
        <v>1.3604166666700621</v>
      </c>
    </row>
    <row r="46" spans="1:18" ht="26.25" thickBot="1" x14ac:dyDescent="0.3">
      <c r="A46" s="73">
        <f t="shared" si="7"/>
        <v>3112575008</v>
      </c>
      <c r="B46" s="73" t="str">
        <f t="shared" si="8"/>
        <v>311257500843906</v>
      </c>
      <c r="C46" s="46" t="s">
        <v>81</v>
      </c>
      <c r="D46" s="47">
        <v>3112575008</v>
      </c>
      <c r="E46" s="46" t="s">
        <v>109</v>
      </c>
      <c r="F46" s="46" t="s">
        <v>68</v>
      </c>
      <c r="G46" s="48">
        <v>43906</v>
      </c>
      <c r="H46" s="49">
        <v>0.64097222222222217</v>
      </c>
      <c r="I46" s="48">
        <v>43908</v>
      </c>
      <c r="J46" s="49">
        <v>0.5541666666666667</v>
      </c>
      <c r="K46" s="47" t="s">
        <v>66</v>
      </c>
      <c r="L46" s="51">
        <v>43907</v>
      </c>
      <c r="M46" s="56">
        <f t="shared" si="9"/>
        <v>1.359027777776646</v>
      </c>
      <c r="N46" s="106" t="str">
        <f>VLOOKUP(A46,'Current Inpt by Religion'!C:I,6,FALSE)</f>
        <v>Lanarkshire</v>
      </c>
      <c r="O46" s="104">
        <f>COUNTIF($B$1:B46,B46)</f>
        <v>2</v>
      </c>
      <c r="P46" s="104">
        <f>COUNTIF($D$1:D46,D46)</f>
        <v>2</v>
      </c>
      <c r="Q46" s="104">
        <f t="shared" si="10"/>
        <v>0</v>
      </c>
      <c r="R46" s="105">
        <f>IF(O46=P46,M46,VLOOKUP(A46,$A$2:$Q45,13,FALSE)+M46)</f>
        <v>1.359027777776646</v>
      </c>
    </row>
    <row r="47" spans="1:18" ht="26.25" thickBot="1" x14ac:dyDescent="0.3">
      <c r="A47" s="73">
        <f t="shared" si="7"/>
        <v>606586393</v>
      </c>
      <c r="B47" s="73" t="str">
        <f t="shared" si="8"/>
        <v>60658639343906</v>
      </c>
      <c r="C47" s="46" t="s">
        <v>81</v>
      </c>
      <c r="D47" s="47">
        <v>606586393</v>
      </c>
      <c r="E47" s="46" t="s">
        <v>110</v>
      </c>
      <c r="F47" s="46" t="s">
        <v>68</v>
      </c>
      <c r="G47" s="48">
        <v>43906</v>
      </c>
      <c r="H47" s="49">
        <v>0.74583333333333324</v>
      </c>
      <c r="I47" s="48">
        <v>43908</v>
      </c>
      <c r="J47" s="49">
        <v>0.50694444444444442</v>
      </c>
      <c r="K47" s="47" t="s">
        <v>66</v>
      </c>
      <c r="L47" s="51">
        <v>43907</v>
      </c>
      <c r="M47" s="56">
        <f t="shared" si="9"/>
        <v>1.2541666666656965</v>
      </c>
      <c r="N47" s="106" t="str">
        <f>VLOOKUP(A47,'Current Inpt by Religion'!C:I,6,FALSE)</f>
        <v>Greater Glasgow and Clyde</v>
      </c>
      <c r="O47" s="104">
        <f>COUNTIF($B$1:B47,B47)</f>
        <v>2</v>
      </c>
      <c r="P47" s="104">
        <f>COUNTIF($D$1:D47,D47)</f>
        <v>2</v>
      </c>
      <c r="Q47" s="104">
        <f t="shared" si="10"/>
        <v>0</v>
      </c>
      <c r="R47" s="105">
        <f>IF(O47=P47,M47,VLOOKUP(A47,$A$2:$Q46,13,FALSE)+M47)</f>
        <v>1.2541666666656965</v>
      </c>
    </row>
    <row r="48" spans="1:18" ht="26.25" thickBot="1" x14ac:dyDescent="0.3">
      <c r="A48" s="73">
        <f t="shared" si="7"/>
        <v>108603202</v>
      </c>
      <c r="B48" s="73" t="str">
        <f t="shared" si="8"/>
        <v>10860320243907</v>
      </c>
      <c r="C48" s="46" t="s">
        <v>81</v>
      </c>
      <c r="D48" s="47">
        <v>108603202</v>
      </c>
      <c r="E48" s="46" t="s">
        <v>205</v>
      </c>
      <c r="F48" s="46" t="s">
        <v>68</v>
      </c>
      <c r="G48" s="48">
        <v>43907</v>
      </c>
      <c r="H48" s="49">
        <v>0.3756944444444445</v>
      </c>
      <c r="I48" s="48">
        <v>43911</v>
      </c>
      <c r="J48" s="49">
        <v>0.65069444444444446</v>
      </c>
      <c r="K48" s="47" t="s">
        <v>66</v>
      </c>
      <c r="L48" s="51">
        <v>43907</v>
      </c>
      <c r="M48" s="56">
        <f t="shared" si="9"/>
        <v>0.62430555555329192</v>
      </c>
      <c r="N48" s="106" t="str">
        <f>VLOOKUP(A48,'Current Inpt by Religion'!C:I,6,FALSE)</f>
        <v>Dumfries and Galloway</v>
      </c>
      <c r="O48" s="104">
        <f>COUNTIF($B$1:B48,B48)</f>
        <v>1</v>
      </c>
      <c r="P48" s="104">
        <f>COUNTIF($D$1:D48,D48)</f>
        <v>1</v>
      </c>
      <c r="Q48" s="104">
        <f t="shared" si="10"/>
        <v>0</v>
      </c>
      <c r="R48" s="105">
        <f>IF(O48=P48,M48,VLOOKUP(A48,$A$2:$Q47,13,FALSE)+M48)</f>
        <v>0.62430555555329192</v>
      </c>
    </row>
    <row r="49" spans="1:18" ht="26.25" thickBot="1" x14ac:dyDescent="0.3">
      <c r="A49" s="73">
        <f t="shared" si="7"/>
        <v>2105446140</v>
      </c>
      <c r="B49" s="73" t="str">
        <f t="shared" si="8"/>
        <v>210544614043907</v>
      </c>
      <c r="C49" s="46" t="s">
        <v>81</v>
      </c>
      <c r="D49" s="47">
        <v>2105446140</v>
      </c>
      <c r="E49" s="46" t="s">
        <v>206</v>
      </c>
      <c r="F49" s="46" t="s">
        <v>70</v>
      </c>
      <c r="G49" s="48">
        <v>43907</v>
      </c>
      <c r="H49" s="49">
        <v>0.6479166666666667</v>
      </c>
      <c r="I49" s="48">
        <v>43908</v>
      </c>
      <c r="J49" s="49">
        <v>0.4513888888888889</v>
      </c>
      <c r="K49" s="47" t="s">
        <v>66</v>
      </c>
      <c r="L49" s="51">
        <v>43907</v>
      </c>
      <c r="M49" s="56">
        <f t="shared" si="9"/>
        <v>0.35208333333139308</v>
      </c>
      <c r="N49" s="106" t="str">
        <f>VLOOKUP(A49,'Current Inpt by Religion'!C:I,6,FALSE)</f>
        <v>Greater Glasgow and Clyde</v>
      </c>
      <c r="O49" s="104">
        <f>COUNTIF($B$1:B49,B49)</f>
        <v>1</v>
      </c>
      <c r="P49" s="104">
        <f>COUNTIF($D$1:D49,D49)</f>
        <v>1</v>
      </c>
      <c r="Q49" s="104">
        <f t="shared" si="10"/>
        <v>0</v>
      </c>
      <c r="R49" s="105">
        <f>IF(O49=P49,M49,VLOOKUP(A49,$A$2:$Q48,13,FALSE)+M49)</f>
        <v>0.35208333333139308</v>
      </c>
    </row>
    <row r="50" spans="1:18" ht="26.25" thickBot="1" x14ac:dyDescent="0.3">
      <c r="A50" s="73">
        <f t="shared" si="7"/>
        <v>1212525264</v>
      </c>
      <c r="B50" s="73" t="str">
        <f t="shared" si="8"/>
        <v>121252526443907</v>
      </c>
      <c r="C50" s="46" t="s">
        <v>81</v>
      </c>
      <c r="D50" s="47">
        <v>1212525264</v>
      </c>
      <c r="E50" s="46" t="s">
        <v>207</v>
      </c>
      <c r="F50" s="46" t="s">
        <v>68</v>
      </c>
      <c r="G50" s="48">
        <v>43907</v>
      </c>
      <c r="H50" s="49">
        <v>0.7416666666666667</v>
      </c>
      <c r="I50" s="50"/>
      <c r="J50" s="50"/>
      <c r="K50" s="47" t="s">
        <v>66</v>
      </c>
      <c r="L50" s="51">
        <v>43907</v>
      </c>
      <c r="M50" s="56">
        <f t="shared" si="9"/>
        <v>0.25833333333139308</v>
      </c>
      <c r="N50" s="106" t="str">
        <f>VLOOKUP(A50,'Current Inpt by Religion'!C:I,6,FALSE)</f>
        <v>Lanarkshire</v>
      </c>
      <c r="O50" s="104">
        <f>COUNTIF($B$1:B50,B50)</f>
        <v>1</v>
      </c>
      <c r="P50" s="104">
        <f>COUNTIF($D$1:D50,D50)</f>
        <v>1</v>
      </c>
      <c r="Q50" s="104">
        <f t="shared" si="10"/>
        <v>0</v>
      </c>
      <c r="R50" s="105">
        <f>IF(O50=P50,M50,VLOOKUP(A50,$A$2:$Q49,13,FALSE)+M50)</f>
        <v>0.25833333333139308</v>
      </c>
    </row>
    <row r="51" spans="1:18" ht="26.25" thickBot="1" x14ac:dyDescent="0.3">
      <c r="A51" s="73">
        <f t="shared" si="7"/>
        <v>3112581318</v>
      </c>
      <c r="B51" s="73" t="str">
        <f t="shared" si="8"/>
        <v>311258131843907</v>
      </c>
      <c r="C51" s="46" t="s">
        <v>81</v>
      </c>
      <c r="D51" s="47">
        <v>3112581318</v>
      </c>
      <c r="E51" s="46" t="s">
        <v>208</v>
      </c>
      <c r="F51" s="46" t="s">
        <v>68</v>
      </c>
      <c r="G51" s="48">
        <v>43907</v>
      </c>
      <c r="H51" s="49">
        <v>0.78888888888888886</v>
      </c>
      <c r="I51" s="48">
        <v>43908</v>
      </c>
      <c r="J51" s="49">
        <v>0.50277777777777777</v>
      </c>
      <c r="K51" s="47" t="s">
        <v>66</v>
      </c>
      <c r="L51" s="51">
        <v>43907</v>
      </c>
      <c r="M51" s="56">
        <f t="shared" si="9"/>
        <v>0.21111111110803904</v>
      </c>
      <c r="N51" s="106" t="str">
        <f>VLOOKUP(A51,'Current Inpt by Religion'!C:I,6,FALSE)</f>
        <v>Lothian</v>
      </c>
      <c r="O51" s="104">
        <f>COUNTIF($B$1:B51,B51)</f>
        <v>1</v>
      </c>
      <c r="P51" s="104">
        <f>COUNTIF($D$1:D51,D51)</f>
        <v>1</v>
      </c>
      <c r="Q51" s="104">
        <f t="shared" si="10"/>
        <v>0</v>
      </c>
      <c r="R51" s="105">
        <f>IF(O51=P51,M51,VLOOKUP(A51,$A$2:$Q50,13,FALSE)+M51)</f>
        <v>0.21111111110803904</v>
      </c>
    </row>
    <row r="52" spans="1:18" ht="26.25" thickBot="1" x14ac:dyDescent="0.3">
      <c r="A52" s="73">
        <f t="shared" si="7"/>
        <v>1811383017</v>
      </c>
      <c r="B52" s="73" t="str">
        <f t="shared" si="8"/>
        <v>181138301743896</v>
      </c>
      <c r="C52" s="46" t="s">
        <v>63</v>
      </c>
      <c r="D52" s="47">
        <v>1811383017</v>
      </c>
      <c r="E52" s="46" t="s">
        <v>64</v>
      </c>
      <c r="F52" s="46" t="s">
        <v>65</v>
      </c>
      <c r="G52" s="48">
        <v>43896</v>
      </c>
      <c r="H52" s="49">
        <v>0.4548611111111111</v>
      </c>
      <c r="I52" s="48">
        <v>43911</v>
      </c>
      <c r="J52" s="49">
        <v>0.58194444444444449</v>
      </c>
      <c r="K52" s="47" t="s">
        <v>66</v>
      </c>
      <c r="L52" s="51">
        <v>43907</v>
      </c>
      <c r="M52" s="56">
        <f t="shared" si="9"/>
        <v>11.545138888890506</v>
      </c>
      <c r="N52" s="106" t="str">
        <f>VLOOKUP(A52,'Current Inpt by Religion'!C:I,6,FALSE)</f>
        <v>Greater Glasgow and Clyde</v>
      </c>
      <c r="O52" s="104">
        <f>COUNTIF($B$1:B52,B52)</f>
        <v>3</v>
      </c>
      <c r="P52" s="104">
        <f>COUNTIF($D$1:D52,D52)</f>
        <v>3</v>
      </c>
      <c r="Q52" s="104">
        <f t="shared" si="10"/>
        <v>0</v>
      </c>
      <c r="R52" s="105">
        <f>IF(O52=P52,M52,VLOOKUP(A52,$A$2:$Q51,13,FALSE)+M52)</f>
        <v>11.545138888890506</v>
      </c>
    </row>
    <row r="53" spans="1:18" ht="26.25" thickBot="1" x14ac:dyDescent="0.3">
      <c r="A53" s="73">
        <f t="shared" si="7"/>
        <v>1002575133</v>
      </c>
      <c r="B53" s="73" t="str">
        <f t="shared" si="8"/>
        <v>100257513343896</v>
      </c>
      <c r="C53" s="46" t="s">
        <v>63</v>
      </c>
      <c r="D53" s="47">
        <v>1002575133</v>
      </c>
      <c r="E53" s="46" t="s">
        <v>67</v>
      </c>
      <c r="F53" s="46" t="s">
        <v>68</v>
      </c>
      <c r="G53" s="48">
        <v>43896</v>
      </c>
      <c r="H53" s="49">
        <v>0.77013888888888893</v>
      </c>
      <c r="I53" s="50"/>
      <c r="J53" s="50"/>
      <c r="K53" s="47" t="s">
        <v>66</v>
      </c>
      <c r="L53" s="51">
        <v>43907</v>
      </c>
      <c r="M53" s="56">
        <f t="shared" si="9"/>
        <v>11.229861111110949</v>
      </c>
      <c r="N53" s="106" t="str">
        <f>VLOOKUP(A53,'Current Inpt by Religion'!C:I,6,FALSE)</f>
        <v>Lanarkshire</v>
      </c>
      <c r="O53" s="104">
        <f>COUNTIF($B$1:B53,B53)</f>
        <v>3</v>
      </c>
      <c r="P53" s="104">
        <f>COUNTIF($D$1:D53,D53)</f>
        <v>3</v>
      </c>
      <c r="Q53" s="104">
        <f t="shared" si="10"/>
        <v>0</v>
      </c>
      <c r="R53" s="105">
        <f>IF(O53=P53,M53,VLOOKUP(A53,$A$2:$Q52,13,FALSE)+M53)</f>
        <v>11.229861111110949</v>
      </c>
    </row>
    <row r="54" spans="1:18" ht="26.25" thickBot="1" x14ac:dyDescent="0.3">
      <c r="A54" s="73">
        <f t="shared" si="7"/>
        <v>812372034</v>
      </c>
      <c r="B54" s="73" t="str">
        <f t="shared" si="8"/>
        <v>81237203443900</v>
      </c>
      <c r="C54" s="46" t="s">
        <v>63</v>
      </c>
      <c r="D54" s="47">
        <v>812372034</v>
      </c>
      <c r="E54" s="46" t="s">
        <v>69</v>
      </c>
      <c r="F54" s="46" t="s">
        <v>70</v>
      </c>
      <c r="G54" s="48">
        <v>43900</v>
      </c>
      <c r="H54" s="49">
        <v>0.59513888888888888</v>
      </c>
      <c r="I54" s="50"/>
      <c r="J54" s="50"/>
      <c r="K54" s="47" t="s">
        <v>66</v>
      </c>
      <c r="L54" s="51">
        <v>43907</v>
      </c>
      <c r="M54" s="56">
        <f t="shared" si="9"/>
        <v>7.4048611111138598</v>
      </c>
      <c r="N54" s="106" t="str">
        <f>VLOOKUP(A54,'Current Inpt by Religion'!C:I,6,FALSE)</f>
        <v>Highland</v>
      </c>
      <c r="O54" s="104">
        <f>COUNTIF($B$1:B54,B54)</f>
        <v>3</v>
      </c>
      <c r="P54" s="104">
        <f>COUNTIF($D$1:D54,D54)</f>
        <v>3</v>
      </c>
      <c r="Q54" s="104">
        <f t="shared" si="10"/>
        <v>0</v>
      </c>
      <c r="R54" s="105">
        <f>IF(O54=P54,M54,VLOOKUP(A54,$A$2:$Q53,13,FALSE)+M54)</f>
        <v>7.4048611111138598</v>
      </c>
    </row>
    <row r="55" spans="1:18" ht="26.25" thickBot="1" x14ac:dyDescent="0.3">
      <c r="A55" s="73">
        <f t="shared" si="7"/>
        <v>801636396</v>
      </c>
      <c r="B55" s="73" t="str">
        <f t="shared" si="8"/>
        <v>80163639643901</v>
      </c>
      <c r="C55" s="46" t="s">
        <v>63</v>
      </c>
      <c r="D55" s="47">
        <v>801636396</v>
      </c>
      <c r="E55" s="46" t="s">
        <v>72</v>
      </c>
      <c r="F55" s="46" t="s">
        <v>70</v>
      </c>
      <c r="G55" s="48">
        <v>43901</v>
      </c>
      <c r="H55" s="49">
        <v>0.85416666666666663</v>
      </c>
      <c r="I55" s="50"/>
      <c r="J55" s="50"/>
      <c r="K55" s="47" t="s">
        <v>66</v>
      </c>
      <c r="L55" s="51">
        <v>43907</v>
      </c>
      <c r="M55" s="56">
        <f t="shared" si="9"/>
        <v>6.1458333333357587</v>
      </c>
      <c r="N55" s="106" t="str">
        <f>VLOOKUP(A55,'Current Inpt by Religion'!C:I,6,FALSE)</f>
        <v>Greater Glasgow and Clyde</v>
      </c>
      <c r="O55" s="104">
        <f>COUNTIF($B$1:B55,B55)</f>
        <v>3</v>
      </c>
      <c r="P55" s="104">
        <f>COUNTIF($D$1:D55,D55)</f>
        <v>3</v>
      </c>
      <c r="Q55" s="104">
        <f t="shared" si="10"/>
        <v>0</v>
      </c>
      <c r="R55" s="105">
        <f>IF(O55=P55,M55,VLOOKUP(A55,$A$2:$Q54,13,FALSE)+M55)</f>
        <v>6.1458333333357587</v>
      </c>
    </row>
    <row r="56" spans="1:18" ht="26.25" thickBot="1" x14ac:dyDescent="0.3">
      <c r="A56" s="73">
        <f t="shared" si="7"/>
        <v>2502465176</v>
      </c>
      <c r="B56" s="73" t="str">
        <f t="shared" si="8"/>
        <v>250246517643902</v>
      </c>
      <c r="C56" s="46" t="s">
        <v>63</v>
      </c>
      <c r="D56" s="47">
        <v>2502465176</v>
      </c>
      <c r="E56" s="46" t="s">
        <v>74</v>
      </c>
      <c r="F56" s="46" t="s">
        <v>68</v>
      </c>
      <c r="G56" s="48">
        <v>43902</v>
      </c>
      <c r="H56" s="49">
        <v>0.78472222222222221</v>
      </c>
      <c r="I56" s="50"/>
      <c r="J56" s="50"/>
      <c r="K56" s="47" t="s">
        <v>66</v>
      </c>
      <c r="L56" s="51">
        <v>43907</v>
      </c>
      <c r="M56" s="56">
        <f t="shared" si="9"/>
        <v>5.2152777777810115</v>
      </c>
      <c r="N56" s="106" t="str">
        <f>VLOOKUP(A56,'Current Inpt by Religion'!C:I,6,FALSE)</f>
        <v>Lanarkshire</v>
      </c>
      <c r="O56" s="104">
        <f>COUNTIF($B$1:B56,B56)</f>
        <v>3</v>
      </c>
      <c r="P56" s="104">
        <f>COUNTIF($D$1:D56,D56)</f>
        <v>3</v>
      </c>
      <c r="Q56" s="104">
        <f t="shared" si="10"/>
        <v>0</v>
      </c>
      <c r="R56" s="105">
        <f>IF(O56=P56,M56,VLOOKUP(A56,$A$2:$Q55,13,FALSE)+M56)</f>
        <v>5.2152777777810115</v>
      </c>
    </row>
    <row r="57" spans="1:18" ht="26.25" thickBot="1" x14ac:dyDescent="0.3">
      <c r="A57" s="73">
        <f t="shared" si="7"/>
        <v>1108593410</v>
      </c>
      <c r="B57" s="73" t="str">
        <f t="shared" si="8"/>
        <v>110859341043906</v>
      </c>
      <c r="C57" s="46" t="s">
        <v>63</v>
      </c>
      <c r="D57" s="47">
        <v>1108593410</v>
      </c>
      <c r="E57" s="46" t="s">
        <v>111</v>
      </c>
      <c r="F57" s="46" t="s">
        <v>68</v>
      </c>
      <c r="G57" s="48">
        <v>43906</v>
      </c>
      <c r="H57" s="49">
        <v>0.75416666666666676</v>
      </c>
      <c r="I57" s="50"/>
      <c r="J57" s="50"/>
      <c r="K57" s="47" t="s">
        <v>66</v>
      </c>
      <c r="L57" s="51">
        <v>43907</v>
      </c>
      <c r="M57" s="56">
        <f t="shared" si="9"/>
        <v>1.2458333333343035</v>
      </c>
      <c r="N57" s="106" t="str">
        <f>VLOOKUP(A57,'Current Inpt by Religion'!C:I,6,FALSE)</f>
        <v>Dumfries and Galloway</v>
      </c>
      <c r="O57" s="104">
        <f>COUNTIF($B$1:B57,B57)</f>
        <v>2</v>
      </c>
      <c r="P57" s="104">
        <f>COUNTIF($D$1:D57,D57)</f>
        <v>2</v>
      </c>
      <c r="Q57" s="104">
        <f t="shared" si="10"/>
        <v>0</v>
      </c>
      <c r="R57" s="105">
        <f>IF(O57=P57,M57,VLOOKUP(A57,$A$2:$Q56,13,FALSE)+M57)</f>
        <v>1.2458333333343035</v>
      </c>
    </row>
    <row r="58" spans="1:18" ht="26.25" thickBot="1" x14ac:dyDescent="0.3">
      <c r="A58" s="73">
        <f t="shared" si="7"/>
        <v>2202705279</v>
      </c>
      <c r="B58" s="73" t="str">
        <f t="shared" si="8"/>
        <v>220270527943907</v>
      </c>
      <c r="C58" s="46" t="s">
        <v>63</v>
      </c>
      <c r="D58" s="47">
        <v>2202705279</v>
      </c>
      <c r="E58" s="46" t="s">
        <v>106</v>
      </c>
      <c r="F58" s="46" t="s">
        <v>68</v>
      </c>
      <c r="G58" s="48">
        <v>43907</v>
      </c>
      <c r="H58" s="49">
        <v>0.17500000000000002</v>
      </c>
      <c r="I58" s="48">
        <v>43910</v>
      </c>
      <c r="J58" s="49">
        <v>0.60347222222222219</v>
      </c>
      <c r="K58" s="47" t="s">
        <v>66</v>
      </c>
      <c r="L58" s="51">
        <v>43907</v>
      </c>
      <c r="M58" s="56">
        <f t="shared" si="9"/>
        <v>0.82499999999708962</v>
      </c>
      <c r="N58" s="106" t="str">
        <f>VLOOKUP(A58,'Current Inpt by Religion'!C:I,6,FALSE)</f>
        <v>Lanarkshire</v>
      </c>
      <c r="O58" s="104">
        <f>COUNTIF($B$1:B58,B58)</f>
        <v>1</v>
      </c>
      <c r="P58" s="104">
        <f>COUNTIF($D$1:D58,D58)</f>
        <v>2</v>
      </c>
      <c r="Q58" s="104">
        <f t="shared" si="10"/>
        <v>1</v>
      </c>
      <c r="R58" s="105">
        <f>IF(O58=P58,M58,VLOOKUP(A58,$A$2:$Q57,13,FALSE)+M58)</f>
        <v>1.242361111108039</v>
      </c>
    </row>
    <row r="59" spans="1:18" ht="26.25" thickBot="1" x14ac:dyDescent="0.3">
      <c r="A59" s="73">
        <f t="shared" si="7"/>
        <v>1605622230</v>
      </c>
      <c r="B59" s="73" t="str">
        <f t="shared" si="8"/>
        <v>160562223043907</v>
      </c>
      <c r="C59" s="46" t="s">
        <v>63</v>
      </c>
      <c r="D59" s="47">
        <v>1605622230</v>
      </c>
      <c r="E59" s="46" t="s">
        <v>209</v>
      </c>
      <c r="F59" s="46" t="s">
        <v>70</v>
      </c>
      <c r="G59" s="48">
        <v>43907</v>
      </c>
      <c r="H59" s="49">
        <v>0.68194444444444446</v>
      </c>
      <c r="I59" s="48">
        <v>43910</v>
      </c>
      <c r="J59" s="49">
        <v>0.4375</v>
      </c>
      <c r="K59" s="47" t="s">
        <v>66</v>
      </c>
      <c r="L59" s="51">
        <v>43907</v>
      </c>
      <c r="M59" s="56">
        <f t="shared" si="9"/>
        <v>0.31805555555911269</v>
      </c>
      <c r="N59" s="106" t="str">
        <f>VLOOKUP(A59,'Current Inpt by Religion'!C:I,6,FALSE)</f>
        <v>Grampian</v>
      </c>
      <c r="O59" s="104">
        <f>COUNTIF($B$1:B59,B59)</f>
        <v>1</v>
      </c>
      <c r="P59" s="104">
        <f>COUNTIF($D$1:D59,D59)</f>
        <v>1</v>
      </c>
      <c r="Q59" s="104">
        <f t="shared" si="10"/>
        <v>0</v>
      </c>
      <c r="R59" s="105">
        <f>IF(O59=P59,M59,VLOOKUP(A59,$A$2:$Q58,13,FALSE)+M59)</f>
        <v>0.31805555555911269</v>
      </c>
    </row>
    <row r="60" spans="1:18" ht="26.25" thickBot="1" x14ac:dyDescent="0.3">
      <c r="A60" s="73">
        <f t="shared" si="7"/>
        <v>2105446140</v>
      </c>
      <c r="B60" s="73" t="str">
        <f t="shared" si="8"/>
        <v>210544614043908</v>
      </c>
      <c r="C60" s="46" t="s">
        <v>210</v>
      </c>
      <c r="D60" s="47">
        <v>2105446140</v>
      </c>
      <c r="E60" s="46" t="s">
        <v>206</v>
      </c>
      <c r="F60" s="46" t="s">
        <v>70</v>
      </c>
      <c r="G60" s="48">
        <v>43908</v>
      </c>
      <c r="H60" s="49">
        <v>0.4513888888888889</v>
      </c>
      <c r="I60" s="48">
        <v>43909</v>
      </c>
      <c r="J60" s="49">
        <v>0.57291666666666663</v>
      </c>
      <c r="K60" s="47" t="s">
        <v>66</v>
      </c>
      <c r="L60" s="51">
        <v>43908</v>
      </c>
      <c r="M60" s="56">
        <f t="shared" si="9"/>
        <v>0.54861111110949423</v>
      </c>
      <c r="N60" s="106" t="str">
        <f>VLOOKUP(A60,'Current Inpt by Religion'!C:I,6,FALSE)</f>
        <v>Greater Glasgow and Clyde</v>
      </c>
      <c r="O60" s="104">
        <f>COUNTIF($B$1:B60,B60)</f>
        <v>1</v>
      </c>
      <c r="P60" s="104">
        <f>COUNTIF($D$1:D60,D60)</f>
        <v>2</v>
      </c>
      <c r="Q60" s="104">
        <f t="shared" si="10"/>
        <v>1</v>
      </c>
      <c r="R60" s="105">
        <f>IF(O60=P60,M60,VLOOKUP(A60,$A$2:$Q59,13,FALSE)+M60)</f>
        <v>0.90069444444088731</v>
      </c>
    </row>
    <row r="61" spans="1:18" ht="26.25" thickBot="1" x14ac:dyDescent="0.3">
      <c r="A61" s="73">
        <f t="shared" si="7"/>
        <v>3112581318</v>
      </c>
      <c r="B61" s="73" t="str">
        <f t="shared" si="8"/>
        <v>311258131843908</v>
      </c>
      <c r="C61" s="46" t="s">
        <v>210</v>
      </c>
      <c r="D61" s="47">
        <v>3112581318</v>
      </c>
      <c r="E61" s="46" t="s">
        <v>208</v>
      </c>
      <c r="F61" s="46" t="s">
        <v>68</v>
      </c>
      <c r="G61" s="48">
        <v>43908</v>
      </c>
      <c r="H61" s="49">
        <v>0.50277777777777777</v>
      </c>
      <c r="I61" s="48">
        <v>43910</v>
      </c>
      <c r="J61" s="49">
        <v>0.76527777777777783</v>
      </c>
      <c r="K61" s="47" t="s">
        <v>66</v>
      </c>
      <c r="L61" s="51">
        <v>43908</v>
      </c>
      <c r="M61" s="56">
        <f t="shared" si="9"/>
        <v>0.49722222222044365</v>
      </c>
      <c r="N61" s="106" t="str">
        <f>VLOOKUP(A61,'Current Inpt by Religion'!C:I,6,FALSE)</f>
        <v>Lothian</v>
      </c>
      <c r="O61" s="104">
        <f>COUNTIF($B$1:B61,B61)</f>
        <v>1</v>
      </c>
      <c r="P61" s="104">
        <f>COUNTIF($D$1:D61,D61)</f>
        <v>2</v>
      </c>
      <c r="Q61" s="104">
        <f t="shared" si="10"/>
        <v>1</v>
      </c>
      <c r="R61" s="105">
        <f>IF(O61=P61,M61,VLOOKUP(A61,$A$2:$Q60,13,FALSE)+M61)</f>
        <v>0.70833333332848269</v>
      </c>
    </row>
    <row r="62" spans="1:18" ht="26.25" thickBot="1" x14ac:dyDescent="0.3">
      <c r="A62" s="73">
        <f t="shared" si="7"/>
        <v>606586393</v>
      </c>
      <c r="B62" s="73" t="str">
        <f t="shared" si="8"/>
        <v>60658639343908</v>
      </c>
      <c r="C62" s="46" t="s">
        <v>210</v>
      </c>
      <c r="D62" s="47">
        <v>606586393</v>
      </c>
      <c r="E62" s="46" t="s">
        <v>110</v>
      </c>
      <c r="F62" s="46" t="s">
        <v>68</v>
      </c>
      <c r="G62" s="48">
        <v>43908</v>
      </c>
      <c r="H62" s="49">
        <v>0.50694444444444442</v>
      </c>
      <c r="I62" s="48">
        <v>43910</v>
      </c>
      <c r="J62" s="49">
        <v>0.76597222222222217</v>
      </c>
      <c r="K62" s="47" t="s">
        <v>66</v>
      </c>
      <c r="L62" s="51">
        <v>43908</v>
      </c>
      <c r="M62" s="56">
        <f t="shared" si="9"/>
        <v>0.49305555555474712</v>
      </c>
      <c r="N62" s="106" t="str">
        <f>VLOOKUP(A62,'Current Inpt by Religion'!C:I,6,FALSE)</f>
        <v>Greater Glasgow and Clyde</v>
      </c>
      <c r="O62" s="104">
        <f>COUNTIF($B$1:B62,B62)</f>
        <v>1</v>
      </c>
      <c r="P62" s="104">
        <f>COUNTIF($D$1:D62,D62)</f>
        <v>3</v>
      </c>
      <c r="Q62" s="104">
        <f t="shared" si="10"/>
        <v>2</v>
      </c>
      <c r="R62" s="105">
        <f>IF(O62=P62,M62,VLOOKUP(A62,$A$2:$Q61,13,FALSE)+M62)</f>
        <v>0.74722222222044365</v>
      </c>
    </row>
    <row r="63" spans="1:18" ht="26.25" thickBot="1" x14ac:dyDescent="0.3">
      <c r="A63" s="73">
        <f t="shared" si="7"/>
        <v>1003476635</v>
      </c>
      <c r="B63" s="73" t="str">
        <f t="shared" si="8"/>
        <v>100347663543908</v>
      </c>
      <c r="C63" s="46" t="s">
        <v>210</v>
      </c>
      <c r="D63" s="47">
        <v>1003476635</v>
      </c>
      <c r="E63" s="46" t="s">
        <v>107</v>
      </c>
      <c r="F63" s="46" t="s">
        <v>68</v>
      </c>
      <c r="G63" s="48">
        <v>43908</v>
      </c>
      <c r="H63" s="49">
        <v>0.52638888888888891</v>
      </c>
      <c r="I63" s="48">
        <v>43910</v>
      </c>
      <c r="J63" s="49">
        <v>0.64861111111111114</v>
      </c>
      <c r="K63" s="47" t="s">
        <v>66</v>
      </c>
      <c r="L63" s="51">
        <v>43908</v>
      </c>
      <c r="M63" s="56">
        <f t="shared" si="9"/>
        <v>0.47361111111240461</v>
      </c>
      <c r="N63" s="106" t="str">
        <f>VLOOKUP(A63,'Current Inpt by Religion'!C:I,6,FALSE)</f>
        <v>Greater Glasgow and Clyde</v>
      </c>
      <c r="O63" s="104">
        <f>COUNTIF($B$1:B63,B63)</f>
        <v>1</v>
      </c>
      <c r="P63" s="104">
        <f>COUNTIF($D$1:D63,D63)</f>
        <v>3</v>
      </c>
      <c r="Q63" s="104">
        <f t="shared" si="10"/>
        <v>2</v>
      </c>
      <c r="R63" s="105">
        <f>IF(O63=P63,M63,VLOOKUP(A63,$A$2:$Q62,13,FALSE)+M63)</f>
        <v>0.87361111111385981</v>
      </c>
    </row>
    <row r="64" spans="1:18" ht="26.25" thickBot="1" x14ac:dyDescent="0.3">
      <c r="A64" s="73">
        <f t="shared" si="7"/>
        <v>2302596633</v>
      </c>
      <c r="B64" s="73" t="str">
        <f t="shared" si="8"/>
        <v>230259663343903</v>
      </c>
      <c r="C64" s="46" t="s">
        <v>84</v>
      </c>
      <c r="D64" s="47">
        <v>2302596633</v>
      </c>
      <c r="E64" s="46" t="s">
        <v>89</v>
      </c>
      <c r="F64" s="46" t="s">
        <v>65</v>
      </c>
      <c r="G64" s="48">
        <v>43903</v>
      </c>
      <c r="H64" s="49">
        <v>0.54513888888888895</v>
      </c>
      <c r="I64" s="50"/>
      <c r="J64" s="50"/>
      <c r="K64" s="47" t="s">
        <v>66</v>
      </c>
      <c r="L64" s="51">
        <v>43908</v>
      </c>
      <c r="M64" s="56">
        <f t="shared" si="9"/>
        <v>5.4548611111094942</v>
      </c>
      <c r="N64" s="106" t="str">
        <f>VLOOKUP(A64,'Current Inpt by Religion'!C:I,6,FALSE)</f>
        <v>Ayrshire and Arran</v>
      </c>
      <c r="O64" s="104">
        <f>COUNTIF($B$1:B64,B64)</f>
        <v>4</v>
      </c>
      <c r="P64" s="104">
        <f>COUNTIF($D$1:D64,D64)</f>
        <v>4</v>
      </c>
      <c r="Q64" s="104">
        <f t="shared" si="10"/>
        <v>0</v>
      </c>
      <c r="R64" s="105">
        <f>IF(O64=P64,M64,VLOOKUP(A64,$A$2:$Q63,13,FALSE)+M64)</f>
        <v>5.4548611111094942</v>
      </c>
    </row>
    <row r="65" spans="1:18" ht="26.25" thickBot="1" x14ac:dyDescent="0.3">
      <c r="A65" s="73">
        <f t="shared" si="7"/>
        <v>503446270</v>
      </c>
      <c r="B65" s="73" t="str">
        <f t="shared" si="8"/>
        <v>50344627043906</v>
      </c>
      <c r="C65" s="46" t="s">
        <v>84</v>
      </c>
      <c r="D65" s="47">
        <v>503446270</v>
      </c>
      <c r="E65" s="46" t="s">
        <v>82</v>
      </c>
      <c r="F65" s="46" t="s">
        <v>68</v>
      </c>
      <c r="G65" s="48">
        <v>43906</v>
      </c>
      <c r="H65" s="49">
        <v>0.4201388888888889</v>
      </c>
      <c r="I65" s="50"/>
      <c r="J65" s="50"/>
      <c r="K65" s="47" t="s">
        <v>66</v>
      </c>
      <c r="L65" s="51">
        <v>43908</v>
      </c>
      <c r="M65" s="56">
        <f t="shared" si="9"/>
        <v>2.5798611111094942</v>
      </c>
      <c r="N65" s="106" t="str">
        <f>VLOOKUP(A65,'Current Inpt by Religion'!C:I,6,FALSE)</f>
        <v>Greater Glasgow and Clyde</v>
      </c>
      <c r="O65" s="104">
        <f>COUNTIF($B$1:B65,B65)</f>
        <v>3</v>
      </c>
      <c r="P65" s="104">
        <f>COUNTIF($D$1:D65,D65)</f>
        <v>4</v>
      </c>
      <c r="Q65" s="104">
        <f t="shared" si="10"/>
        <v>1</v>
      </c>
      <c r="R65" s="105">
        <f>IF(O65=P65,M65,VLOOKUP(A65,$A$2:$Q64,13,FALSE)+M65)</f>
        <v>3.5284722222204437</v>
      </c>
    </row>
    <row r="66" spans="1:18" ht="26.25" thickBot="1" x14ac:dyDescent="0.3">
      <c r="A66" s="73">
        <f t="shared" si="7"/>
        <v>1904493610</v>
      </c>
      <c r="B66" s="73" t="str">
        <f t="shared" si="8"/>
        <v>190449361043908</v>
      </c>
      <c r="C66" s="46" t="s">
        <v>84</v>
      </c>
      <c r="D66" s="47">
        <v>1904493610</v>
      </c>
      <c r="E66" s="46" t="s">
        <v>211</v>
      </c>
      <c r="F66" s="46" t="s">
        <v>65</v>
      </c>
      <c r="G66" s="48">
        <v>43908</v>
      </c>
      <c r="H66" s="49">
        <v>0.63055555555555554</v>
      </c>
      <c r="I66" s="48">
        <v>43909</v>
      </c>
      <c r="J66" s="49">
        <v>0.4777777777777778</v>
      </c>
      <c r="K66" s="47" t="s">
        <v>66</v>
      </c>
      <c r="L66" s="51">
        <v>43908</v>
      </c>
      <c r="M66" s="56">
        <f t="shared" si="9"/>
        <v>0.36944444444088731</v>
      </c>
      <c r="N66" s="106" t="e">
        <f>VLOOKUP(A66,'Current Inpt by Religion'!C:I,6,FALSE)</f>
        <v>#N/A</v>
      </c>
      <c r="O66" s="104">
        <f>COUNTIF($B$1:B66,B66)</f>
        <v>1</v>
      </c>
      <c r="P66" s="104">
        <f>COUNTIF($D$1:D66,D66)</f>
        <v>1</v>
      </c>
      <c r="Q66" s="104">
        <f t="shared" si="10"/>
        <v>0</v>
      </c>
      <c r="R66" s="105">
        <f>IF(O66=P66,M66,VLOOKUP(A66,$A$2:$Q65,13,FALSE)+M66)</f>
        <v>0.36944444444088731</v>
      </c>
    </row>
    <row r="67" spans="1:18" ht="39" thickBot="1" x14ac:dyDescent="0.3">
      <c r="A67" s="73">
        <f t="shared" si="7"/>
        <v>2903516499</v>
      </c>
      <c r="B67" s="73" t="str">
        <f t="shared" si="8"/>
        <v>290351649943908</v>
      </c>
      <c r="C67" s="46" t="s">
        <v>84</v>
      </c>
      <c r="D67" s="47">
        <v>2903516499</v>
      </c>
      <c r="E67" s="46" t="s">
        <v>212</v>
      </c>
      <c r="F67" s="46" t="s">
        <v>65</v>
      </c>
      <c r="G67" s="48">
        <v>43908</v>
      </c>
      <c r="H67" s="49">
        <v>0.63124999999999998</v>
      </c>
      <c r="I67" s="48">
        <v>43909</v>
      </c>
      <c r="J67" s="49">
        <v>0.71666666666666667</v>
      </c>
      <c r="K67" s="47" t="s">
        <v>66</v>
      </c>
      <c r="L67" s="51">
        <v>43908</v>
      </c>
      <c r="M67" s="56">
        <f t="shared" si="9"/>
        <v>0.36875000000145519</v>
      </c>
      <c r="N67" s="106" t="e">
        <f>VLOOKUP(A67,'Current Inpt by Religion'!C:I,6,FALSE)</f>
        <v>#N/A</v>
      </c>
      <c r="O67" s="104">
        <f>COUNTIF($B$1:B67,B67)</f>
        <v>1</v>
      </c>
      <c r="P67" s="104">
        <f>COUNTIF($D$1:D67,D67)</f>
        <v>1</v>
      </c>
      <c r="Q67" s="104">
        <f t="shared" si="10"/>
        <v>0</v>
      </c>
      <c r="R67" s="105">
        <f>IF(O67=P67,M67,VLOOKUP(A67,$A$2:$Q66,13,FALSE)+M67)</f>
        <v>0.36875000000145519</v>
      </c>
    </row>
    <row r="68" spans="1:18" ht="26.25" thickBot="1" x14ac:dyDescent="0.3">
      <c r="A68" s="73">
        <f t="shared" si="7"/>
        <v>108603202</v>
      </c>
      <c r="B68" s="73" t="str">
        <f t="shared" si="8"/>
        <v>10860320243907</v>
      </c>
      <c r="C68" s="46" t="s">
        <v>81</v>
      </c>
      <c r="D68" s="47">
        <v>108603202</v>
      </c>
      <c r="E68" s="46" t="s">
        <v>205</v>
      </c>
      <c r="F68" s="46" t="s">
        <v>68</v>
      </c>
      <c r="G68" s="48">
        <v>43907</v>
      </c>
      <c r="H68" s="49">
        <v>0.3756944444444445</v>
      </c>
      <c r="I68" s="48">
        <v>43911</v>
      </c>
      <c r="J68" s="49">
        <v>0.65069444444444446</v>
      </c>
      <c r="K68" s="47" t="s">
        <v>66</v>
      </c>
      <c r="L68" s="51">
        <v>43908</v>
      </c>
      <c r="M68" s="56">
        <f t="shared" si="9"/>
        <v>1.6243055555532919</v>
      </c>
      <c r="N68" s="106" t="str">
        <f>VLOOKUP(A68,'Current Inpt by Religion'!C:I,6,FALSE)</f>
        <v>Dumfries and Galloway</v>
      </c>
      <c r="O68" s="104">
        <f>COUNTIF($B$1:B68,B68)</f>
        <v>2</v>
      </c>
      <c r="P68" s="104">
        <f>COUNTIF($D$1:D68,D68)</f>
        <v>2</v>
      </c>
      <c r="Q68" s="104">
        <f t="shared" si="10"/>
        <v>0</v>
      </c>
      <c r="R68" s="105">
        <f>IF(O68=P68,M68,VLOOKUP(A68,$A$2:$Q67,13,FALSE)+M68)</f>
        <v>1.6243055555532919</v>
      </c>
    </row>
    <row r="69" spans="1:18" ht="26.25" thickBot="1" x14ac:dyDescent="0.3">
      <c r="A69" s="73">
        <f t="shared" si="7"/>
        <v>1212525264</v>
      </c>
      <c r="B69" s="73" t="str">
        <f t="shared" si="8"/>
        <v>121252526443907</v>
      </c>
      <c r="C69" s="46" t="s">
        <v>81</v>
      </c>
      <c r="D69" s="47">
        <v>1212525264</v>
      </c>
      <c r="E69" s="46" t="s">
        <v>207</v>
      </c>
      <c r="F69" s="46" t="s">
        <v>68</v>
      </c>
      <c r="G69" s="48">
        <v>43907</v>
      </c>
      <c r="H69" s="49">
        <v>0.7416666666666667</v>
      </c>
      <c r="I69" s="50"/>
      <c r="J69" s="50"/>
      <c r="K69" s="47" t="s">
        <v>66</v>
      </c>
      <c r="L69" s="51">
        <v>43908</v>
      </c>
      <c r="M69" s="56">
        <f t="shared" si="9"/>
        <v>1.2583333333313931</v>
      </c>
      <c r="N69" s="106" t="str">
        <f>VLOOKUP(A69,'Current Inpt by Religion'!C:I,6,FALSE)</f>
        <v>Lanarkshire</v>
      </c>
      <c r="O69" s="104">
        <f>COUNTIF($B$1:B69,B69)</f>
        <v>2</v>
      </c>
      <c r="P69" s="104">
        <f>COUNTIF($D$1:D69,D69)</f>
        <v>2</v>
      </c>
      <c r="Q69" s="104">
        <f t="shared" si="10"/>
        <v>0</v>
      </c>
      <c r="R69" s="105">
        <f>IF(O69=P69,M69,VLOOKUP(A69,$A$2:$Q68,13,FALSE)+M69)</f>
        <v>1.2583333333313931</v>
      </c>
    </row>
    <row r="70" spans="1:18" ht="26.25" thickBot="1" x14ac:dyDescent="0.3">
      <c r="A70" s="73">
        <f t="shared" si="7"/>
        <v>702526479</v>
      </c>
      <c r="B70" s="73" t="str">
        <f t="shared" si="8"/>
        <v>70252647943908</v>
      </c>
      <c r="C70" s="46" t="s">
        <v>81</v>
      </c>
      <c r="D70" s="47">
        <v>702526479</v>
      </c>
      <c r="E70" s="46" t="s">
        <v>213</v>
      </c>
      <c r="F70" s="46" t="s">
        <v>68</v>
      </c>
      <c r="G70" s="48">
        <v>43908</v>
      </c>
      <c r="H70" s="49">
        <v>0.57222222222222219</v>
      </c>
      <c r="I70" s="48">
        <v>43909</v>
      </c>
      <c r="J70" s="49">
        <v>0.45</v>
      </c>
      <c r="K70" s="47" t="s">
        <v>66</v>
      </c>
      <c r="L70" s="51">
        <v>43908</v>
      </c>
      <c r="M70" s="56">
        <f t="shared" si="9"/>
        <v>0.42777777777519077</v>
      </c>
      <c r="N70" s="106" t="e">
        <f>VLOOKUP(A70,'Current Inpt by Religion'!C:I,6,FALSE)</f>
        <v>#N/A</v>
      </c>
      <c r="O70" s="104">
        <f>COUNTIF($B$1:B70,B70)</f>
        <v>1</v>
      </c>
      <c r="P70" s="104">
        <f>COUNTIF($D$1:D70,D70)</f>
        <v>1</v>
      </c>
      <c r="Q70" s="104">
        <f t="shared" si="10"/>
        <v>0</v>
      </c>
      <c r="R70" s="105">
        <f>IF(O70=P70,M70,VLOOKUP(A70,$A$2:$Q69,13,FALSE)+M70)</f>
        <v>0.42777777777519077</v>
      </c>
    </row>
    <row r="71" spans="1:18" ht="26.25" thickBot="1" x14ac:dyDescent="0.3">
      <c r="A71" s="73">
        <f t="shared" si="7"/>
        <v>1908445017</v>
      </c>
      <c r="B71" s="73" t="str">
        <f t="shared" si="8"/>
        <v>190844501743908</v>
      </c>
      <c r="C71" s="46" t="s">
        <v>81</v>
      </c>
      <c r="D71" s="47">
        <v>1908445017</v>
      </c>
      <c r="E71" s="46" t="s">
        <v>214</v>
      </c>
      <c r="F71" s="46" t="s">
        <v>68</v>
      </c>
      <c r="G71" s="48">
        <v>43908</v>
      </c>
      <c r="H71" s="49">
        <v>0.57222222222222219</v>
      </c>
      <c r="I71" s="48">
        <v>43909</v>
      </c>
      <c r="J71" s="49">
        <v>0.71875</v>
      </c>
      <c r="K71" s="47" t="s">
        <v>66</v>
      </c>
      <c r="L71" s="51">
        <v>43908</v>
      </c>
      <c r="M71" s="56">
        <f t="shared" si="9"/>
        <v>0.42777777777519077</v>
      </c>
      <c r="N71" s="106" t="e">
        <f>VLOOKUP(A71,'Current Inpt by Religion'!C:I,6,FALSE)</f>
        <v>#N/A</v>
      </c>
      <c r="O71" s="104">
        <f>COUNTIF($B$1:B71,B71)</f>
        <v>1</v>
      </c>
      <c r="P71" s="104">
        <f>COUNTIF($D$1:D71,D71)</f>
        <v>1</v>
      </c>
      <c r="Q71" s="104">
        <f t="shared" si="10"/>
        <v>0</v>
      </c>
      <c r="R71" s="105">
        <f>IF(O71=P71,M71,VLOOKUP(A71,$A$2:$Q70,13,FALSE)+M71)</f>
        <v>0.42777777777519077</v>
      </c>
    </row>
    <row r="72" spans="1:18" ht="26.25" thickBot="1" x14ac:dyDescent="0.3">
      <c r="A72" s="73">
        <f t="shared" si="7"/>
        <v>2906593494</v>
      </c>
      <c r="B72" s="73" t="str">
        <f t="shared" si="8"/>
        <v>290659349443908</v>
      </c>
      <c r="C72" s="46" t="s">
        <v>81</v>
      </c>
      <c r="D72" s="47">
        <v>2906593494</v>
      </c>
      <c r="E72" s="46" t="s">
        <v>215</v>
      </c>
      <c r="F72" s="46" t="s">
        <v>68</v>
      </c>
      <c r="G72" s="48">
        <v>43908</v>
      </c>
      <c r="H72" s="49">
        <v>0.61111111111111105</v>
      </c>
      <c r="I72" s="48">
        <v>43909</v>
      </c>
      <c r="J72" s="49">
        <v>0.5083333333333333</v>
      </c>
      <c r="K72" s="47" t="s">
        <v>66</v>
      </c>
      <c r="L72" s="51">
        <v>43908</v>
      </c>
      <c r="M72" s="56">
        <f t="shared" si="9"/>
        <v>0.38888888889050577</v>
      </c>
      <c r="N72" s="106" t="e">
        <f>VLOOKUP(A72,'Current Inpt by Religion'!C:I,6,FALSE)</f>
        <v>#N/A</v>
      </c>
      <c r="O72" s="104">
        <f>COUNTIF($B$1:B72,B72)</f>
        <v>1</v>
      </c>
      <c r="P72" s="104">
        <f>COUNTIF($D$1:D72,D72)</f>
        <v>1</v>
      </c>
      <c r="Q72" s="104">
        <f t="shared" si="10"/>
        <v>0</v>
      </c>
      <c r="R72" s="105">
        <f>IF(O72=P72,M72,VLOOKUP(A72,$A$2:$Q71,13,FALSE)+M72)</f>
        <v>0.38888888889050577</v>
      </c>
    </row>
    <row r="73" spans="1:18" ht="26.25" thickBot="1" x14ac:dyDescent="0.3">
      <c r="A73" s="73">
        <f t="shared" si="7"/>
        <v>705513440</v>
      </c>
      <c r="B73" s="73" t="str">
        <f t="shared" si="8"/>
        <v>70551344043908</v>
      </c>
      <c r="C73" s="46" t="s">
        <v>81</v>
      </c>
      <c r="D73" s="47">
        <v>705513440</v>
      </c>
      <c r="E73" s="46" t="s">
        <v>216</v>
      </c>
      <c r="F73" s="46" t="s">
        <v>68</v>
      </c>
      <c r="G73" s="48">
        <v>43908</v>
      </c>
      <c r="H73" s="49">
        <v>0.63680555555555551</v>
      </c>
      <c r="I73" s="48">
        <v>43909</v>
      </c>
      <c r="J73" s="49">
        <v>0.5083333333333333</v>
      </c>
      <c r="K73" s="47" t="s">
        <v>66</v>
      </c>
      <c r="L73" s="51">
        <v>43908</v>
      </c>
      <c r="M73" s="56">
        <f t="shared" si="9"/>
        <v>0.3631944444423425</v>
      </c>
      <c r="N73" s="106" t="e">
        <f>VLOOKUP(A73,'Current Inpt by Religion'!C:I,6,FALSE)</f>
        <v>#N/A</v>
      </c>
      <c r="O73" s="104">
        <f>COUNTIF($B$1:B73,B73)</f>
        <v>1</v>
      </c>
      <c r="P73" s="104">
        <f>COUNTIF($D$1:D73,D73)</f>
        <v>1</v>
      </c>
      <c r="Q73" s="104">
        <f t="shared" si="10"/>
        <v>0</v>
      </c>
      <c r="R73" s="105">
        <f>IF(O73=P73,M73,VLOOKUP(A73,$A$2:$Q72,13,FALSE)+M73)</f>
        <v>0.3631944444423425</v>
      </c>
    </row>
    <row r="74" spans="1:18" ht="26.25" thickBot="1" x14ac:dyDescent="0.3">
      <c r="A74" s="73">
        <f t="shared" si="7"/>
        <v>2510683365</v>
      </c>
      <c r="B74" s="73" t="str">
        <f t="shared" si="8"/>
        <v>251068336543908</v>
      </c>
      <c r="C74" s="46" t="s">
        <v>81</v>
      </c>
      <c r="D74" s="47">
        <v>2510683365</v>
      </c>
      <c r="E74" s="46" t="s">
        <v>217</v>
      </c>
      <c r="F74" s="46" t="s">
        <v>68</v>
      </c>
      <c r="G74" s="48">
        <v>43908</v>
      </c>
      <c r="H74" s="49">
        <v>0.73263888888888884</v>
      </c>
      <c r="I74" s="48">
        <v>43909</v>
      </c>
      <c r="J74" s="49">
        <v>0.50763888888888886</v>
      </c>
      <c r="K74" s="47" t="s">
        <v>66</v>
      </c>
      <c r="L74" s="51">
        <v>43908</v>
      </c>
      <c r="M74" s="56">
        <f t="shared" si="9"/>
        <v>0.26736111110949423</v>
      </c>
      <c r="N74" s="106" t="e">
        <f>VLOOKUP(A74,'Current Inpt by Religion'!C:I,6,FALSE)</f>
        <v>#N/A</v>
      </c>
      <c r="O74" s="104">
        <f>COUNTIF($B$1:B74,B74)</f>
        <v>1</v>
      </c>
      <c r="P74" s="104">
        <f>COUNTIF($D$1:D74,D74)</f>
        <v>1</v>
      </c>
      <c r="Q74" s="104">
        <f t="shared" si="10"/>
        <v>0</v>
      </c>
      <c r="R74" s="105">
        <f>IF(O74=P74,M74,VLOOKUP(A74,$A$2:$Q73,13,FALSE)+M74)</f>
        <v>0.26736111110949423</v>
      </c>
    </row>
    <row r="75" spans="1:18" ht="26.25" thickBot="1" x14ac:dyDescent="0.3">
      <c r="A75" s="73">
        <f t="shared" si="7"/>
        <v>1811383017</v>
      </c>
      <c r="B75" s="73" t="str">
        <f t="shared" si="8"/>
        <v>181138301743896</v>
      </c>
      <c r="C75" s="46" t="s">
        <v>63</v>
      </c>
      <c r="D75" s="47">
        <v>1811383017</v>
      </c>
      <c r="E75" s="46" t="s">
        <v>64</v>
      </c>
      <c r="F75" s="46" t="s">
        <v>65</v>
      </c>
      <c r="G75" s="48">
        <v>43896</v>
      </c>
      <c r="H75" s="49">
        <v>0.4548611111111111</v>
      </c>
      <c r="I75" s="48">
        <v>43911</v>
      </c>
      <c r="J75" s="49">
        <v>0.58194444444444449</v>
      </c>
      <c r="K75" s="47" t="s">
        <v>66</v>
      </c>
      <c r="L75" s="51">
        <v>43908</v>
      </c>
      <c r="M75" s="56">
        <f t="shared" si="9"/>
        <v>12.545138888890506</v>
      </c>
      <c r="N75" s="106" t="str">
        <f>VLOOKUP(A75,'Current Inpt by Religion'!C:I,6,FALSE)</f>
        <v>Greater Glasgow and Clyde</v>
      </c>
      <c r="O75" s="104">
        <f>COUNTIF($B$1:B75,B75)</f>
        <v>4</v>
      </c>
      <c r="P75" s="104">
        <f>COUNTIF($D$1:D75,D75)</f>
        <v>4</v>
      </c>
      <c r="Q75" s="104">
        <f t="shared" si="10"/>
        <v>0</v>
      </c>
      <c r="R75" s="105">
        <f>IF(O75=P75,M75,VLOOKUP(A75,$A$2:$Q74,13,FALSE)+M75)</f>
        <v>12.545138888890506</v>
      </c>
    </row>
    <row r="76" spans="1:18" ht="26.25" thickBot="1" x14ac:dyDescent="0.3">
      <c r="A76" s="73">
        <f t="shared" si="7"/>
        <v>1002575133</v>
      </c>
      <c r="B76" s="73" t="str">
        <f t="shared" si="8"/>
        <v>100257513343896</v>
      </c>
      <c r="C76" s="46" t="s">
        <v>63</v>
      </c>
      <c r="D76" s="47">
        <v>1002575133</v>
      </c>
      <c r="E76" s="46" t="s">
        <v>67</v>
      </c>
      <c r="F76" s="46" t="s">
        <v>68</v>
      </c>
      <c r="G76" s="48">
        <v>43896</v>
      </c>
      <c r="H76" s="49">
        <v>0.77013888888888893</v>
      </c>
      <c r="I76" s="50"/>
      <c r="J76" s="50"/>
      <c r="K76" s="47" t="s">
        <v>66</v>
      </c>
      <c r="L76" s="51">
        <v>43908</v>
      </c>
      <c r="M76" s="56">
        <f t="shared" si="9"/>
        <v>12.229861111110949</v>
      </c>
      <c r="N76" s="106" t="str">
        <f>VLOOKUP(A76,'Current Inpt by Religion'!C:I,6,FALSE)</f>
        <v>Lanarkshire</v>
      </c>
      <c r="O76" s="104">
        <f>COUNTIF($B$1:B76,B76)</f>
        <v>4</v>
      </c>
      <c r="P76" s="104">
        <f>COUNTIF($D$1:D76,D76)</f>
        <v>4</v>
      </c>
      <c r="Q76" s="104">
        <f t="shared" si="10"/>
        <v>0</v>
      </c>
      <c r="R76" s="105">
        <f>IF(O76=P76,M76,VLOOKUP(A76,$A$2:$Q75,13,FALSE)+M76)</f>
        <v>12.229861111110949</v>
      </c>
    </row>
    <row r="77" spans="1:18" ht="26.25" thickBot="1" x14ac:dyDescent="0.3">
      <c r="A77" s="73">
        <f t="shared" si="7"/>
        <v>812372034</v>
      </c>
      <c r="B77" s="73" t="str">
        <f t="shared" si="8"/>
        <v>81237203443900</v>
      </c>
      <c r="C77" s="46" t="s">
        <v>63</v>
      </c>
      <c r="D77" s="47">
        <v>812372034</v>
      </c>
      <c r="E77" s="46" t="s">
        <v>69</v>
      </c>
      <c r="F77" s="46" t="s">
        <v>70</v>
      </c>
      <c r="G77" s="48">
        <v>43900</v>
      </c>
      <c r="H77" s="49">
        <v>0.59513888888888888</v>
      </c>
      <c r="I77" s="50"/>
      <c r="J77" s="50"/>
      <c r="K77" s="47" t="s">
        <v>66</v>
      </c>
      <c r="L77" s="51">
        <v>43908</v>
      </c>
      <c r="M77" s="56">
        <f t="shared" si="9"/>
        <v>8.4048611111138598</v>
      </c>
      <c r="N77" s="106" t="str">
        <f>VLOOKUP(A77,'Current Inpt by Religion'!C:I,6,FALSE)</f>
        <v>Highland</v>
      </c>
      <c r="O77" s="104">
        <f>COUNTIF($B$1:B77,B77)</f>
        <v>4</v>
      </c>
      <c r="P77" s="104">
        <f>COUNTIF($D$1:D77,D77)</f>
        <v>4</v>
      </c>
      <c r="Q77" s="104">
        <f t="shared" si="10"/>
        <v>0</v>
      </c>
      <c r="R77" s="105">
        <f>IF(O77=P77,M77,VLOOKUP(A77,$A$2:$Q76,13,FALSE)+M77)</f>
        <v>8.4048611111138598</v>
      </c>
    </row>
    <row r="78" spans="1:18" ht="26.25" thickBot="1" x14ac:dyDescent="0.3">
      <c r="A78" s="73">
        <f t="shared" si="7"/>
        <v>801636396</v>
      </c>
      <c r="B78" s="73" t="str">
        <f t="shared" si="8"/>
        <v>80163639643901</v>
      </c>
      <c r="C78" s="46" t="s">
        <v>63</v>
      </c>
      <c r="D78" s="47">
        <v>801636396</v>
      </c>
      <c r="E78" s="46" t="s">
        <v>72</v>
      </c>
      <c r="F78" s="46" t="s">
        <v>70</v>
      </c>
      <c r="G78" s="48">
        <v>43901</v>
      </c>
      <c r="H78" s="49">
        <v>0.85416666666666663</v>
      </c>
      <c r="I78" s="50"/>
      <c r="J78" s="50"/>
      <c r="K78" s="47" t="s">
        <v>66</v>
      </c>
      <c r="L78" s="51">
        <v>43908</v>
      </c>
      <c r="M78" s="56">
        <f t="shared" si="9"/>
        <v>7.1458333333357587</v>
      </c>
      <c r="N78" s="106" t="str">
        <f>VLOOKUP(A78,'Current Inpt by Religion'!C:I,6,FALSE)</f>
        <v>Greater Glasgow and Clyde</v>
      </c>
      <c r="O78" s="104">
        <f>COUNTIF($B$1:B78,B78)</f>
        <v>4</v>
      </c>
      <c r="P78" s="104">
        <f>COUNTIF($D$1:D78,D78)</f>
        <v>4</v>
      </c>
      <c r="Q78" s="104">
        <f t="shared" si="10"/>
        <v>0</v>
      </c>
      <c r="R78" s="105">
        <f>IF(O78=P78,M78,VLOOKUP(A78,$A$2:$Q77,13,FALSE)+M78)</f>
        <v>7.1458333333357587</v>
      </c>
    </row>
    <row r="79" spans="1:18" ht="26.25" thickBot="1" x14ac:dyDescent="0.3">
      <c r="A79" s="73">
        <f t="shared" si="7"/>
        <v>2502465176</v>
      </c>
      <c r="B79" s="73" t="str">
        <f t="shared" si="8"/>
        <v>250246517643902</v>
      </c>
      <c r="C79" s="46" t="s">
        <v>63</v>
      </c>
      <c r="D79" s="47">
        <v>2502465176</v>
      </c>
      <c r="E79" s="46" t="s">
        <v>74</v>
      </c>
      <c r="F79" s="46" t="s">
        <v>68</v>
      </c>
      <c r="G79" s="48">
        <v>43902</v>
      </c>
      <c r="H79" s="49">
        <v>0.78472222222222221</v>
      </c>
      <c r="I79" s="50"/>
      <c r="J79" s="50"/>
      <c r="K79" s="47" t="s">
        <v>66</v>
      </c>
      <c r="L79" s="51">
        <v>43908</v>
      </c>
      <c r="M79" s="56">
        <f t="shared" si="9"/>
        <v>6.2152777777810115</v>
      </c>
      <c r="N79" s="106" t="str">
        <f>VLOOKUP(A79,'Current Inpt by Religion'!C:I,6,FALSE)</f>
        <v>Lanarkshire</v>
      </c>
      <c r="O79" s="104">
        <f>COUNTIF($B$1:B79,B79)</f>
        <v>4</v>
      </c>
      <c r="P79" s="104">
        <f>COUNTIF($D$1:D79,D79)</f>
        <v>4</v>
      </c>
      <c r="Q79" s="104">
        <f t="shared" si="10"/>
        <v>0</v>
      </c>
      <c r="R79" s="105">
        <f>IF(O79=P79,M79,VLOOKUP(A79,$A$2:$Q78,13,FALSE)+M79)</f>
        <v>6.2152777777810115</v>
      </c>
    </row>
    <row r="80" spans="1:18" ht="26.25" thickBot="1" x14ac:dyDescent="0.3">
      <c r="A80" s="73">
        <f t="shared" si="7"/>
        <v>1108593410</v>
      </c>
      <c r="B80" s="73" t="str">
        <f t="shared" si="8"/>
        <v>110859341043906</v>
      </c>
      <c r="C80" s="46" t="s">
        <v>63</v>
      </c>
      <c r="D80" s="47">
        <v>1108593410</v>
      </c>
      <c r="E80" s="46" t="s">
        <v>111</v>
      </c>
      <c r="F80" s="46" t="s">
        <v>68</v>
      </c>
      <c r="G80" s="48">
        <v>43906</v>
      </c>
      <c r="H80" s="49">
        <v>0.75416666666666676</v>
      </c>
      <c r="I80" s="50"/>
      <c r="J80" s="50"/>
      <c r="K80" s="47" t="s">
        <v>66</v>
      </c>
      <c r="L80" s="51">
        <v>43908</v>
      </c>
      <c r="M80" s="56">
        <f t="shared" si="9"/>
        <v>2.2458333333343035</v>
      </c>
      <c r="N80" s="106" t="str">
        <f>VLOOKUP(A80,'Current Inpt by Religion'!C:I,6,FALSE)</f>
        <v>Dumfries and Galloway</v>
      </c>
      <c r="O80" s="104">
        <f>COUNTIF($B$1:B80,B80)</f>
        <v>3</v>
      </c>
      <c r="P80" s="104">
        <f>COUNTIF($D$1:D80,D80)</f>
        <v>3</v>
      </c>
      <c r="Q80" s="104">
        <f t="shared" si="10"/>
        <v>0</v>
      </c>
      <c r="R80" s="105">
        <f>IF(O80=P80,M80,VLOOKUP(A80,$A$2:$Q79,13,FALSE)+M80)</f>
        <v>2.2458333333343035</v>
      </c>
    </row>
    <row r="81" spans="1:18" ht="26.25" thickBot="1" x14ac:dyDescent="0.3">
      <c r="A81" s="73">
        <f t="shared" si="7"/>
        <v>2202705279</v>
      </c>
      <c r="B81" s="73" t="str">
        <f t="shared" si="8"/>
        <v>220270527943907</v>
      </c>
      <c r="C81" s="46" t="s">
        <v>63</v>
      </c>
      <c r="D81" s="47">
        <v>2202705279</v>
      </c>
      <c r="E81" s="46" t="s">
        <v>106</v>
      </c>
      <c r="F81" s="46" t="s">
        <v>68</v>
      </c>
      <c r="G81" s="48">
        <v>43907</v>
      </c>
      <c r="H81" s="49">
        <v>0.17500000000000002</v>
      </c>
      <c r="I81" s="48">
        <v>43910</v>
      </c>
      <c r="J81" s="49">
        <v>0.60347222222222219</v>
      </c>
      <c r="K81" s="47" t="s">
        <v>66</v>
      </c>
      <c r="L81" s="51">
        <v>43908</v>
      </c>
      <c r="M81" s="56">
        <f t="shared" si="9"/>
        <v>1.8249999999970896</v>
      </c>
      <c r="N81" s="106" t="str">
        <f>VLOOKUP(A81,'Current Inpt by Religion'!C:I,6,FALSE)</f>
        <v>Lanarkshire</v>
      </c>
      <c r="O81" s="104">
        <f>COUNTIF($B$1:B81,B81)</f>
        <v>2</v>
      </c>
      <c r="P81" s="104">
        <f>COUNTIF($D$1:D81,D81)</f>
        <v>3</v>
      </c>
      <c r="Q81" s="104">
        <f t="shared" si="10"/>
        <v>1</v>
      </c>
      <c r="R81" s="105">
        <f>IF(O81=P81,M81,VLOOKUP(A81,$A$2:$Q80,13,FALSE)+M81)</f>
        <v>2.242361111108039</v>
      </c>
    </row>
    <row r="82" spans="1:18" ht="26.25" thickBot="1" x14ac:dyDescent="0.3">
      <c r="A82" s="73">
        <f t="shared" si="7"/>
        <v>1605622230</v>
      </c>
      <c r="B82" s="73" t="str">
        <f t="shared" si="8"/>
        <v>160562223043907</v>
      </c>
      <c r="C82" s="46" t="s">
        <v>63</v>
      </c>
      <c r="D82" s="47">
        <v>1605622230</v>
      </c>
      <c r="E82" s="46" t="s">
        <v>209</v>
      </c>
      <c r="F82" s="46" t="s">
        <v>70</v>
      </c>
      <c r="G82" s="48">
        <v>43907</v>
      </c>
      <c r="H82" s="49">
        <v>0.68194444444444446</v>
      </c>
      <c r="I82" s="48">
        <v>43910</v>
      </c>
      <c r="J82" s="49">
        <v>0.4375</v>
      </c>
      <c r="K82" s="47" t="s">
        <v>66</v>
      </c>
      <c r="L82" s="51">
        <v>43908</v>
      </c>
      <c r="M82" s="56">
        <f t="shared" si="9"/>
        <v>1.3180555555591127</v>
      </c>
      <c r="N82" s="106" t="str">
        <f>VLOOKUP(A82,'Current Inpt by Religion'!C:I,6,FALSE)</f>
        <v>Grampian</v>
      </c>
      <c r="O82" s="104">
        <f>COUNTIF($B$1:B82,B82)</f>
        <v>2</v>
      </c>
      <c r="P82" s="104">
        <f>COUNTIF($D$1:D82,D82)</f>
        <v>2</v>
      </c>
      <c r="Q82" s="104">
        <f t="shared" si="10"/>
        <v>0</v>
      </c>
      <c r="R82" s="105">
        <f>IF(O82=P82,M82,VLOOKUP(A82,$A$2:$Q81,13,FALSE)+M82)</f>
        <v>1.3180555555591127</v>
      </c>
    </row>
    <row r="83" spans="1:18" ht="26.25" thickBot="1" x14ac:dyDescent="0.3">
      <c r="A83" s="73">
        <f t="shared" si="7"/>
        <v>3112581318</v>
      </c>
      <c r="B83" s="73" t="str">
        <f t="shared" si="8"/>
        <v>311258131843908</v>
      </c>
      <c r="C83" s="46" t="s">
        <v>210</v>
      </c>
      <c r="D83" s="47">
        <v>3112581318</v>
      </c>
      <c r="E83" s="46" t="s">
        <v>208</v>
      </c>
      <c r="F83" s="46" t="s">
        <v>68</v>
      </c>
      <c r="G83" s="48">
        <v>43908</v>
      </c>
      <c r="H83" s="49">
        <v>0.50277777777777777</v>
      </c>
      <c r="I83" s="48">
        <v>43910</v>
      </c>
      <c r="J83" s="49">
        <v>0.76527777777777783</v>
      </c>
      <c r="K83" s="47" t="s">
        <v>66</v>
      </c>
      <c r="L83" s="51">
        <v>43909</v>
      </c>
      <c r="M83" s="56">
        <f t="shared" si="9"/>
        <v>1.4972222222204437</v>
      </c>
      <c r="N83" s="106" t="str">
        <f>VLOOKUP(A83,'Current Inpt by Religion'!C:I,6,FALSE)</f>
        <v>Lothian</v>
      </c>
      <c r="O83" s="104">
        <f>COUNTIF($B$1:B83,B83)</f>
        <v>2</v>
      </c>
      <c r="P83" s="104">
        <f>COUNTIF($D$1:D83,D83)</f>
        <v>3</v>
      </c>
      <c r="Q83" s="104">
        <f t="shared" si="10"/>
        <v>1</v>
      </c>
      <c r="R83" s="105">
        <f>IF(O83=P83,M83,VLOOKUP(A83,$A$2:$Q82,13,FALSE)+M83)</f>
        <v>1.7083333333284827</v>
      </c>
    </row>
    <row r="84" spans="1:18" ht="26.25" thickBot="1" x14ac:dyDescent="0.3">
      <c r="A84" s="73">
        <f t="shared" si="7"/>
        <v>606586393</v>
      </c>
      <c r="B84" s="73" t="str">
        <f t="shared" si="8"/>
        <v>60658639343908</v>
      </c>
      <c r="C84" s="46" t="s">
        <v>210</v>
      </c>
      <c r="D84" s="47">
        <v>606586393</v>
      </c>
      <c r="E84" s="46" t="s">
        <v>110</v>
      </c>
      <c r="F84" s="46" t="s">
        <v>68</v>
      </c>
      <c r="G84" s="48">
        <v>43908</v>
      </c>
      <c r="H84" s="49">
        <v>0.50694444444444442</v>
      </c>
      <c r="I84" s="48">
        <v>43910</v>
      </c>
      <c r="J84" s="49">
        <v>0.76597222222222217</v>
      </c>
      <c r="K84" s="47" t="s">
        <v>66</v>
      </c>
      <c r="L84" s="51">
        <v>43909</v>
      </c>
      <c r="M84" s="56">
        <f t="shared" si="9"/>
        <v>1.4930555555547471</v>
      </c>
      <c r="N84" s="106" t="str">
        <f>VLOOKUP(A84,'Current Inpt by Religion'!C:I,6,FALSE)</f>
        <v>Greater Glasgow and Clyde</v>
      </c>
      <c r="O84" s="104">
        <f>COUNTIF($B$1:B84,B84)</f>
        <v>2</v>
      </c>
      <c r="P84" s="104">
        <f>COUNTIF($D$1:D84,D84)</f>
        <v>4</v>
      </c>
      <c r="Q84" s="104">
        <f t="shared" si="10"/>
        <v>2</v>
      </c>
      <c r="R84" s="105">
        <f>IF(O84=P84,M84,VLOOKUP(A84,$A$2:$Q83,13,FALSE)+M84)</f>
        <v>1.7472222222204437</v>
      </c>
    </row>
    <row r="85" spans="1:18" ht="26.25" thickBot="1" x14ac:dyDescent="0.3">
      <c r="A85" s="73">
        <f t="shared" si="7"/>
        <v>1003476635</v>
      </c>
      <c r="B85" s="73" t="str">
        <f t="shared" si="8"/>
        <v>100347663543908</v>
      </c>
      <c r="C85" s="46" t="s">
        <v>210</v>
      </c>
      <c r="D85" s="47">
        <v>1003476635</v>
      </c>
      <c r="E85" s="46" t="s">
        <v>107</v>
      </c>
      <c r="F85" s="46" t="s">
        <v>68</v>
      </c>
      <c r="G85" s="48">
        <v>43908</v>
      </c>
      <c r="H85" s="49">
        <v>0.52638888888888891</v>
      </c>
      <c r="I85" s="48">
        <v>43910</v>
      </c>
      <c r="J85" s="49">
        <v>0.64861111111111114</v>
      </c>
      <c r="K85" s="47" t="s">
        <v>66</v>
      </c>
      <c r="L85" s="51">
        <v>43909</v>
      </c>
      <c r="M85" s="56">
        <f t="shared" si="9"/>
        <v>1.4736111111124046</v>
      </c>
      <c r="N85" s="106" t="str">
        <f>VLOOKUP(A85,'Current Inpt by Religion'!C:I,6,FALSE)</f>
        <v>Greater Glasgow and Clyde</v>
      </c>
      <c r="O85" s="104">
        <f>COUNTIF($B$1:B85,B85)</f>
        <v>2</v>
      </c>
      <c r="P85" s="104">
        <f>COUNTIF($D$1:D85,D85)</f>
        <v>4</v>
      </c>
      <c r="Q85" s="104">
        <f t="shared" si="10"/>
        <v>2</v>
      </c>
      <c r="R85" s="105">
        <f>IF(O85=P85,M85,VLOOKUP(A85,$A$2:$Q84,13,FALSE)+M85)</f>
        <v>1.8736111111138598</v>
      </c>
    </row>
    <row r="86" spans="1:18" ht="26.25" thickBot="1" x14ac:dyDescent="0.3">
      <c r="A86" s="73">
        <f t="shared" si="7"/>
        <v>702526479</v>
      </c>
      <c r="B86" s="73" t="str">
        <f t="shared" si="8"/>
        <v>70252647943909</v>
      </c>
      <c r="C86" s="46" t="s">
        <v>210</v>
      </c>
      <c r="D86" s="47">
        <v>702526479</v>
      </c>
      <c r="E86" s="46" t="s">
        <v>213</v>
      </c>
      <c r="F86" s="46" t="s">
        <v>68</v>
      </c>
      <c r="G86" s="48">
        <v>43909</v>
      </c>
      <c r="H86" s="49">
        <v>0.45</v>
      </c>
      <c r="I86" s="48">
        <v>43910</v>
      </c>
      <c r="J86" s="49">
        <v>0.76666666666666661</v>
      </c>
      <c r="K86" s="47" t="s">
        <v>66</v>
      </c>
      <c r="L86" s="51">
        <v>43909</v>
      </c>
      <c r="M86" s="56">
        <f t="shared" si="9"/>
        <v>0.55000000000291038</v>
      </c>
      <c r="N86" s="106" t="e">
        <f>VLOOKUP(A86,'Current Inpt by Religion'!C:I,6,FALSE)</f>
        <v>#N/A</v>
      </c>
      <c r="O86" s="104">
        <f>COUNTIF($B$1:B86,B86)</f>
        <v>1</v>
      </c>
      <c r="P86" s="104">
        <f>COUNTIF($D$1:D86,D86)</f>
        <v>2</v>
      </c>
      <c r="Q86" s="104">
        <f t="shared" si="10"/>
        <v>1</v>
      </c>
      <c r="R86" s="105">
        <f>IF(O86=P86,M86,VLOOKUP(A86,$A$2:$Q85,13,FALSE)+M86)</f>
        <v>0.97777777777810115</v>
      </c>
    </row>
    <row r="87" spans="1:18" ht="26.25" thickBot="1" x14ac:dyDescent="0.3">
      <c r="A87" s="73">
        <f t="shared" si="7"/>
        <v>2510683365</v>
      </c>
      <c r="B87" s="73" t="str">
        <f t="shared" si="8"/>
        <v>251068336543909</v>
      </c>
      <c r="C87" s="46" t="s">
        <v>210</v>
      </c>
      <c r="D87" s="47">
        <v>2510683365</v>
      </c>
      <c r="E87" s="46" t="s">
        <v>217</v>
      </c>
      <c r="F87" s="46" t="s">
        <v>68</v>
      </c>
      <c r="G87" s="48">
        <v>43909</v>
      </c>
      <c r="H87" s="49">
        <v>0.50763888888888886</v>
      </c>
      <c r="I87" s="48">
        <v>43910</v>
      </c>
      <c r="J87" s="49">
        <v>0.62708333333333333</v>
      </c>
      <c r="K87" s="47" t="s">
        <v>66</v>
      </c>
      <c r="L87" s="51">
        <v>43909</v>
      </c>
      <c r="M87" s="56">
        <f t="shared" si="9"/>
        <v>0.49236111110803904</v>
      </c>
      <c r="N87" s="106" t="e">
        <f>VLOOKUP(A87,'Current Inpt by Religion'!C:I,6,FALSE)</f>
        <v>#N/A</v>
      </c>
      <c r="O87" s="104">
        <f>COUNTIF($B$1:B87,B87)</f>
        <v>1</v>
      </c>
      <c r="P87" s="104">
        <f>COUNTIF($D$1:D87,D87)</f>
        <v>2</v>
      </c>
      <c r="Q87" s="104">
        <f t="shared" si="10"/>
        <v>1</v>
      </c>
      <c r="R87" s="105">
        <f>IF(O87=P87,M87,VLOOKUP(A87,$A$2:$Q86,13,FALSE)+M87)</f>
        <v>0.75972222221753327</v>
      </c>
    </row>
    <row r="88" spans="1:18" ht="26.25" thickBot="1" x14ac:dyDescent="0.3">
      <c r="A88" s="73">
        <f t="shared" si="7"/>
        <v>2906593494</v>
      </c>
      <c r="B88" s="73" t="str">
        <f t="shared" si="8"/>
        <v>290659349443909</v>
      </c>
      <c r="C88" s="46" t="s">
        <v>210</v>
      </c>
      <c r="D88" s="47">
        <v>2906593494</v>
      </c>
      <c r="E88" s="46" t="s">
        <v>215</v>
      </c>
      <c r="F88" s="46" t="s">
        <v>68</v>
      </c>
      <c r="G88" s="48">
        <v>43909</v>
      </c>
      <c r="H88" s="49">
        <v>0.5083333333333333</v>
      </c>
      <c r="I88" s="48">
        <v>43910</v>
      </c>
      <c r="J88" s="49">
        <v>0.54999999999999993</v>
      </c>
      <c r="K88" s="47" t="s">
        <v>66</v>
      </c>
      <c r="L88" s="51">
        <v>43909</v>
      </c>
      <c r="M88" s="56">
        <f t="shared" si="9"/>
        <v>0.49166666666860692</v>
      </c>
      <c r="N88" s="106" t="e">
        <f>VLOOKUP(A88,'Current Inpt by Religion'!C:I,6,FALSE)</f>
        <v>#N/A</v>
      </c>
      <c r="O88" s="104">
        <f>COUNTIF($B$1:B88,B88)</f>
        <v>1</v>
      </c>
      <c r="P88" s="104">
        <f>COUNTIF($D$1:D88,D88)</f>
        <v>2</v>
      </c>
      <c r="Q88" s="104">
        <f t="shared" si="10"/>
        <v>1</v>
      </c>
      <c r="R88" s="105">
        <f>IF(O88=P88,M88,VLOOKUP(A88,$A$2:$Q87,13,FALSE)+M88)</f>
        <v>0.88055555555911269</v>
      </c>
    </row>
    <row r="89" spans="1:18" ht="26.25" thickBot="1" x14ac:dyDescent="0.3">
      <c r="A89" s="73">
        <f t="shared" si="7"/>
        <v>705513440</v>
      </c>
      <c r="B89" s="73" t="str">
        <f t="shared" si="8"/>
        <v>70551344043909</v>
      </c>
      <c r="C89" s="46" t="s">
        <v>210</v>
      </c>
      <c r="D89" s="47">
        <v>705513440</v>
      </c>
      <c r="E89" s="46" t="s">
        <v>216</v>
      </c>
      <c r="F89" s="46" t="s">
        <v>68</v>
      </c>
      <c r="G89" s="48">
        <v>43909</v>
      </c>
      <c r="H89" s="49">
        <v>0.5083333333333333</v>
      </c>
      <c r="I89" s="48">
        <v>43910</v>
      </c>
      <c r="J89" s="49">
        <v>0.61388888888888882</v>
      </c>
      <c r="K89" s="47" t="s">
        <v>66</v>
      </c>
      <c r="L89" s="51">
        <v>43909</v>
      </c>
      <c r="M89" s="56">
        <f t="shared" si="9"/>
        <v>0.49166666666860692</v>
      </c>
      <c r="N89" s="106" t="e">
        <f>VLOOKUP(A89,'Current Inpt by Religion'!C:I,6,FALSE)</f>
        <v>#N/A</v>
      </c>
      <c r="O89" s="104">
        <f>COUNTIF($B$1:B89,B89)</f>
        <v>1</v>
      </c>
      <c r="P89" s="104">
        <f>COUNTIF($D$1:D89,D89)</f>
        <v>2</v>
      </c>
      <c r="Q89" s="104">
        <f t="shared" si="10"/>
        <v>1</v>
      </c>
      <c r="R89" s="105">
        <f>IF(O89=P89,M89,VLOOKUP(A89,$A$2:$Q88,13,FALSE)+M89)</f>
        <v>0.85486111111094942</v>
      </c>
    </row>
    <row r="90" spans="1:18" ht="26.25" thickBot="1" x14ac:dyDescent="0.3">
      <c r="A90" s="73">
        <f t="shared" si="7"/>
        <v>2302596633</v>
      </c>
      <c r="B90" s="73" t="str">
        <f t="shared" si="8"/>
        <v>230259663343903</v>
      </c>
      <c r="C90" s="46" t="s">
        <v>84</v>
      </c>
      <c r="D90" s="47">
        <v>2302596633</v>
      </c>
      <c r="E90" s="46" t="s">
        <v>89</v>
      </c>
      <c r="F90" s="46" t="s">
        <v>65</v>
      </c>
      <c r="G90" s="48">
        <v>43903</v>
      </c>
      <c r="H90" s="49">
        <v>0.54513888888888895</v>
      </c>
      <c r="I90" s="50"/>
      <c r="J90" s="50"/>
      <c r="K90" s="47" t="s">
        <v>66</v>
      </c>
      <c r="L90" s="51">
        <v>43909</v>
      </c>
      <c r="M90" s="56">
        <f t="shared" si="9"/>
        <v>6.4548611111094942</v>
      </c>
      <c r="N90" s="106" t="str">
        <f>VLOOKUP(A90,'Current Inpt by Religion'!C:I,6,FALSE)</f>
        <v>Ayrshire and Arran</v>
      </c>
      <c r="O90" s="104">
        <f>COUNTIF($B$1:B90,B90)</f>
        <v>5</v>
      </c>
      <c r="P90" s="104">
        <f>COUNTIF($D$1:D90,D90)</f>
        <v>5</v>
      </c>
      <c r="Q90" s="104">
        <f t="shared" si="10"/>
        <v>0</v>
      </c>
      <c r="R90" s="105">
        <f>IF(O90=P90,M90,VLOOKUP(A90,$A$2:$Q89,13,FALSE)+M90)</f>
        <v>6.4548611111094942</v>
      </c>
    </row>
    <row r="91" spans="1:18" ht="26.25" thickBot="1" x14ac:dyDescent="0.3">
      <c r="A91" s="73">
        <f t="shared" si="7"/>
        <v>503446270</v>
      </c>
      <c r="B91" s="73" t="str">
        <f t="shared" si="8"/>
        <v>50344627043906</v>
      </c>
      <c r="C91" s="46" t="s">
        <v>84</v>
      </c>
      <c r="D91" s="47">
        <v>503446270</v>
      </c>
      <c r="E91" s="46" t="s">
        <v>82</v>
      </c>
      <c r="F91" s="46" t="s">
        <v>68</v>
      </c>
      <c r="G91" s="48">
        <v>43906</v>
      </c>
      <c r="H91" s="49">
        <v>0.4201388888888889</v>
      </c>
      <c r="I91" s="50"/>
      <c r="J91" s="50"/>
      <c r="K91" s="47" t="s">
        <v>66</v>
      </c>
      <c r="L91" s="51">
        <v>43909</v>
      </c>
      <c r="M91" s="56">
        <f t="shared" si="9"/>
        <v>3.5798611111094942</v>
      </c>
      <c r="N91" s="106" t="str">
        <f>VLOOKUP(A91,'Current Inpt by Religion'!C:I,6,FALSE)</f>
        <v>Greater Glasgow and Clyde</v>
      </c>
      <c r="O91" s="104">
        <f>COUNTIF($B$1:B91,B91)</f>
        <v>4</v>
      </c>
      <c r="P91" s="104">
        <f>COUNTIF($D$1:D91,D91)</f>
        <v>5</v>
      </c>
      <c r="Q91" s="104">
        <f t="shared" si="10"/>
        <v>1</v>
      </c>
      <c r="R91" s="105">
        <f>IF(O91=P91,M91,VLOOKUP(A91,$A$2:$Q90,13,FALSE)+M91)</f>
        <v>4.5284722222204437</v>
      </c>
    </row>
    <row r="92" spans="1:18" ht="26.25" thickBot="1" x14ac:dyDescent="0.3">
      <c r="A92" s="73">
        <f t="shared" si="7"/>
        <v>912505028</v>
      </c>
      <c r="B92" s="73" t="str">
        <f t="shared" si="8"/>
        <v>91250502843909</v>
      </c>
      <c r="C92" s="46" t="s">
        <v>84</v>
      </c>
      <c r="D92" s="47">
        <v>912505028</v>
      </c>
      <c r="E92" s="46" t="s">
        <v>218</v>
      </c>
      <c r="F92" s="46" t="s">
        <v>65</v>
      </c>
      <c r="G92" s="48">
        <v>43909</v>
      </c>
      <c r="H92" s="49">
        <v>0.3743055555555555</v>
      </c>
      <c r="I92" s="48">
        <v>43910</v>
      </c>
      <c r="J92" s="49">
        <v>0.59166666666666667</v>
      </c>
      <c r="K92" s="47" t="s">
        <v>66</v>
      </c>
      <c r="L92" s="51">
        <v>43909</v>
      </c>
      <c r="M92" s="56">
        <f t="shared" si="9"/>
        <v>0.62569444444670808</v>
      </c>
      <c r="N92" s="106" t="e">
        <f>VLOOKUP(A92,'Current Inpt by Religion'!C:I,6,FALSE)</f>
        <v>#N/A</v>
      </c>
      <c r="O92" s="104">
        <f>COUNTIF($B$1:B92,B92)</f>
        <v>1</v>
      </c>
      <c r="P92" s="104">
        <f>COUNTIF($D$1:D92,D92)</f>
        <v>1</v>
      </c>
      <c r="Q92" s="104">
        <f t="shared" si="10"/>
        <v>0</v>
      </c>
      <c r="R92" s="105">
        <f>IF(O92=P92,M92,VLOOKUP(A92,$A$2:$Q91,13,FALSE)+M92)</f>
        <v>0.62569444444670808</v>
      </c>
    </row>
    <row r="93" spans="1:18" ht="26.25" thickBot="1" x14ac:dyDescent="0.3">
      <c r="A93" s="73">
        <f t="shared" si="7"/>
        <v>808516019</v>
      </c>
      <c r="B93" s="73" t="str">
        <f t="shared" si="8"/>
        <v>80851601943909</v>
      </c>
      <c r="C93" s="46" t="s">
        <v>84</v>
      </c>
      <c r="D93" s="47">
        <v>808516019</v>
      </c>
      <c r="E93" s="46" t="s">
        <v>219</v>
      </c>
      <c r="F93" s="46" t="s">
        <v>65</v>
      </c>
      <c r="G93" s="48">
        <v>43909</v>
      </c>
      <c r="H93" s="49">
        <v>0.64097222222222217</v>
      </c>
      <c r="I93" s="48">
        <v>43910</v>
      </c>
      <c r="J93" s="49">
        <v>0.65416666666666667</v>
      </c>
      <c r="K93" s="47" t="s">
        <v>66</v>
      </c>
      <c r="L93" s="51">
        <v>43909</v>
      </c>
      <c r="M93" s="56">
        <f t="shared" si="9"/>
        <v>0.35902777777664596</v>
      </c>
      <c r="N93" s="106" t="e">
        <f>VLOOKUP(A93,'Current Inpt by Religion'!C:I,6,FALSE)</f>
        <v>#N/A</v>
      </c>
      <c r="O93" s="104">
        <f>COUNTIF($B$1:B93,B93)</f>
        <v>1</v>
      </c>
      <c r="P93" s="104">
        <f>COUNTIF($D$1:D93,D93)</f>
        <v>1</v>
      </c>
      <c r="Q93" s="104">
        <f t="shared" si="10"/>
        <v>0</v>
      </c>
      <c r="R93" s="105">
        <f>IF(O93=P93,M93,VLOOKUP(A93,$A$2:$Q92,13,FALSE)+M93)</f>
        <v>0.35902777777664596</v>
      </c>
    </row>
    <row r="94" spans="1:18" ht="26.25" thickBot="1" x14ac:dyDescent="0.3">
      <c r="A94" s="73">
        <f t="shared" si="7"/>
        <v>2304435084</v>
      </c>
      <c r="B94" s="73" t="str">
        <f t="shared" si="8"/>
        <v>230443508443909</v>
      </c>
      <c r="C94" s="46" t="s">
        <v>84</v>
      </c>
      <c r="D94" s="47">
        <v>2304435084</v>
      </c>
      <c r="E94" s="46" t="s">
        <v>220</v>
      </c>
      <c r="F94" s="46" t="s">
        <v>65</v>
      </c>
      <c r="G94" s="48">
        <v>43909</v>
      </c>
      <c r="H94" s="49">
        <v>0.64166666666666672</v>
      </c>
      <c r="I94" s="48">
        <v>43910</v>
      </c>
      <c r="J94" s="49">
        <v>0.58194444444444449</v>
      </c>
      <c r="K94" s="47" t="s">
        <v>66</v>
      </c>
      <c r="L94" s="51">
        <v>43909</v>
      </c>
      <c r="M94" s="56">
        <f t="shared" si="9"/>
        <v>0.35833333332993789</v>
      </c>
      <c r="N94" s="106" t="e">
        <f>VLOOKUP(A94,'Current Inpt by Religion'!C:I,6,FALSE)</f>
        <v>#N/A</v>
      </c>
      <c r="O94" s="104">
        <f>COUNTIF($B$1:B94,B94)</f>
        <v>1</v>
      </c>
      <c r="P94" s="104">
        <f>COUNTIF($D$1:D94,D94)</f>
        <v>1</v>
      </c>
      <c r="Q94" s="104">
        <f t="shared" si="10"/>
        <v>0</v>
      </c>
      <c r="R94" s="105">
        <f>IF(O94=P94,M94,VLOOKUP(A94,$A$2:$Q93,13,FALSE)+M94)</f>
        <v>0.35833333332993789</v>
      </c>
    </row>
    <row r="95" spans="1:18" ht="26.25" thickBot="1" x14ac:dyDescent="0.3">
      <c r="A95" s="73">
        <f t="shared" si="7"/>
        <v>1908445017</v>
      </c>
      <c r="B95" s="73" t="str">
        <f t="shared" si="8"/>
        <v>190844501743909</v>
      </c>
      <c r="C95" s="46" t="s">
        <v>84</v>
      </c>
      <c r="D95" s="47">
        <v>1908445017</v>
      </c>
      <c r="E95" s="46" t="s">
        <v>214</v>
      </c>
      <c r="F95" s="46" t="s">
        <v>68</v>
      </c>
      <c r="G95" s="48">
        <v>43909</v>
      </c>
      <c r="H95" s="49">
        <v>0.71875</v>
      </c>
      <c r="I95" s="48">
        <v>43912</v>
      </c>
      <c r="J95" s="49">
        <v>0.70000000000000007</v>
      </c>
      <c r="K95" s="47" t="s">
        <v>66</v>
      </c>
      <c r="L95" s="51">
        <v>43909</v>
      </c>
      <c r="M95" s="56">
        <f t="shared" si="9"/>
        <v>0.28125</v>
      </c>
      <c r="N95" s="106" t="e">
        <f>VLOOKUP(A95,'Current Inpt by Religion'!C:I,6,FALSE)</f>
        <v>#N/A</v>
      </c>
      <c r="O95" s="104">
        <f>COUNTIF($B$1:B95,B95)</f>
        <v>1</v>
      </c>
      <c r="P95" s="104">
        <f>COUNTIF($D$1:D95,D95)</f>
        <v>2</v>
      </c>
      <c r="Q95" s="104">
        <f t="shared" si="10"/>
        <v>1</v>
      </c>
      <c r="R95" s="105">
        <f>IF(O95=P95,M95,VLOOKUP(A95,$A$2:$Q94,13,FALSE)+M95)</f>
        <v>0.70902777777519077</v>
      </c>
    </row>
    <row r="96" spans="1:18" ht="26.25" thickBot="1" x14ac:dyDescent="0.3">
      <c r="A96" s="73">
        <f t="shared" si="7"/>
        <v>108603202</v>
      </c>
      <c r="B96" s="73" t="str">
        <f t="shared" si="8"/>
        <v>10860320243907</v>
      </c>
      <c r="C96" s="46" t="s">
        <v>81</v>
      </c>
      <c r="D96" s="47">
        <v>108603202</v>
      </c>
      <c r="E96" s="46" t="s">
        <v>205</v>
      </c>
      <c r="F96" s="46" t="s">
        <v>68</v>
      </c>
      <c r="G96" s="48">
        <v>43907</v>
      </c>
      <c r="H96" s="49">
        <v>0.3756944444444445</v>
      </c>
      <c r="I96" s="48">
        <v>43911</v>
      </c>
      <c r="J96" s="49">
        <v>0.65069444444444446</v>
      </c>
      <c r="K96" s="47" t="s">
        <v>66</v>
      </c>
      <c r="L96" s="51">
        <v>43909</v>
      </c>
      <c r="M96" s="56">
        <f t="shared" si="9"/>
        <v>2.6243055555532919</v>
      </c>
      <c r="N96" s="106" t="str">
        <f>VLOOKUP(A96,'Current Inpt by Religion'!C:I,6,FALSE)</f>
        <v>Dumfries and Galloway</v>
      </c>
      <c r="O96" s="104">
        <f>COUNTIF($B$1:B96,B96)</f>
        <v>3</v>
      </c>
      <c r="P96" s="104">
        <f>COUNTIF($D$1:D96,D96)</f>
        <v>3</v>
      </c>
      <c r="Q96" s="104">
        <f t="shared" si="10"/>
        <v>0</v>
      </c>
      <c r="R96" s="105">
        <f>IF(O96=P96,M96,VLOOKUP(A96,$A$2:$Q95,13,FALSE)+M96)</f>
        <v>2.6243055555532919</v>
      </c>
    </row>
    <row r="97" spans="1:18" ht="26.25" thickBot="1" x14ac:dyDescent="0.3">
      <c r="A97" s="73">
        <f t="shared" si="7"/>
        <v>1212525264</v>
      </c>
      <c r="B97" s="73" t="str">
        <f t="shared" si="8"/>
        <v>121252526443907</v>
      </c>
      <c r="C97" s="46" t="s">
        <v>81</v>
      </c>
      <c r="D97" s="47">
        <v>1212525264</v>
      </c>
      <c r="E97" s="46" t="s">
        <v>207</v>
      </c>
      <c r="F97" s="46" t="s">
        <v>68</v>
      </c>
      <c r="G97" s="48">
        <v>43907</v>
      </c>
      <c r="H97" s="49">
        <v>0.7416666666666667</v>
      </c>
      <c r="I97" s="50"/>
      <c r="J97" s="50"/>
      <c r="K97" s="47" t="s">
        <v>66</v>
      </c>
      <c r="L97" s="51">
        <v>43909</v>
      </c>
      <c r="M97" s="56">
        <f t="shared" si="9"/>
        <v>2.2583333333313931</v>
      </c>
      <c r="N97" s="106" t="str">
        <f>VLOOKUP(A97,'Current Inpt by Religion'!C:I,6,FALSE)</f>
        <v>Lanarkshire</v>
      </c>
      <c r="O97" s="104">
        <f>COUNTIF($B$1:B97,B97)</f>
        <v>3</v>
      </c>
      <c r="P97" s="104">
        <f>COUNTIF($D$1:D97,D97)</f>
        <v>3</v>
      </c>
      <c r="Q97" s="104">
        <f t="shared" si="10"/>
        <v>0</v>
      </c>
      <c r="R97" s="105">
        <f>IF(O97=P97,M97,VLOOKUP(A97,$A$2:$Q96,13,FALSE)+M97)</f>
        <v>2.2583333333313931</v>
      </c>
    </row>
    <row r="98" spans="1:18" ht="26.25" thickBot="1" x14ac:dyDescent="0.3">
      <c r="A98" s="73">
        <f t="shared" si="7"/>
        <v>607615354</v>
      </c>
      <c r="B98" s="73" t="str">
        <f t="shared" si="8"/>
        <v>60761535443909</v>
      </c>
      <c r="C98" s="46" t="s">
        <v>81</v>
      </c>
      <c r="D98" s="47">
        <v>607615354</v>
      </c>
      <c r="E98" s="46" t="s">
        <v>221</v>
      </c>
      <c r="F98" s="46" t="s">
        <v>68</v>
      </c>
      <c r="G98" s="48">
        <v>43909</v>
      </c>
      <c r="H98" s="49">
        <v>0.35833333333333334</v>
      </c>
      <c r="I98" s="48">
        <v>43910</v>
      </c>
      <c r="J98" s="49">
        <v>0.76736111111111116</v>
      </c>
      <c r="K98" s="47" t="s">
        <v>66</v>
      </c>
      <c r="L98" s="51">
        <v>43909</v>
      </c>
      <c r="M98" s="56">
        <f t="shared" si="9"/>
        <v>0.64166666667006211</v>
      </c>
      <c r="N98" s="106" t="str">
        <f>VLOOKUP(A98,'Current Inpt by Religion'!C:I,6,FALSE)</f>
        <v>Lanarkshire</v>
      </c>
      <c r="O98" s="104">
        <f>COUNTIF($B$1:B98,B98)</f>
        <v>1</v>
      </c>
      <c r="P98" s="104">
        <f>COUNTIF($D$1:D98,D98)</f>
        <v>1</v>
      </c>
      <c r="Q98" s="104">
        <f t="shared" si="10"/>
        <v>0</v>
      </c>
      <c r="R98" s="105">
        <f>IF(O98=P98,M98,VLOOKUP(A98,$A$2:$Q97,13,FALSE)+M98)</f>
        <v>0.64166666667006211</v>
      </c>
    </row>
    <row r="99" spans="1:18" ht="26.25" thickBot="1" x14ac:dyDescent="0.3">
      <c r="A99" s="73">
        <f t="shared" si="7"/>
        <v>2608513352</v>
      </c>
      <c r="B99" s="73" t="str">
        <f t="shared" si="8"/>
        <v>260851335243909</v>
      </c>
      <c r="C99" s="46" t="s">
        <v>81</v>
      </c>
      <c r="D99" s="47">
        <v>2608513352</v>
      </c>
      <c r="E99" s="46" t="s">
        <v>222</v>
      </c>
      <c r="F99" s="46" t="s">
        <v>68</v>
      </c>
      <c r="G99" s="48">
        <v>43909</v>
      </c>
      <c r="H99" s="49">
        <v>0.39652777777777781</v>
      </c>
      <c r="I99" s="48">
        <v>43911</v>
      </c>
      <c r="J99" s="49">
        <v>0.65</v>
      </c>
      <c r="K99" s="47" t="s">
        <v>66</v>
      </c>
      <c r="L99" s="51">
        <v>43909</v>
      </c>
      <c r="M99" s="56">
        <f t="shared" si="9"/>
        <v>0.60347222222480923</v>
      </c>
      <c r="N99" s="106" t="str">
        <f>VLOOKUP(A99,'Current Inpt by Religion'!C:I,6,FALSE)</f>
        <v>Western Isles</v>
      </c>
      <c r="O99" s="104">
        <f>COUNTIF($B$1:B99,B99)</f>
        <v>1</v>
      </c>
      <c r="P99" s="104">
        <f>COUNTIF($D$1:D99,D99)</f>
        <v>1</v>
      </c>
      <c r="Q99" s="104">
        <f t="shared" si="10"/>
        <v>0</v>
      </c>
      <c r="R99" s="105">
        <f>IF(O99=P99,M99,VLOOKUP(A99,$A$2:$Q98,13,FALSE)+M99)</f>
        <v>0.60347222222480923</v>
      </c>
    </row>
    <row r="100" spans="1:18" ht="26.25" thickBot="1" x14ac:dyDescent="0.3">
      <c r="A100" s="73">
        <f t="shared" si="7"/>
        <v>1403463131</v>
      </c>
      <c r="B100" s="73" t="str">
        <f t="shared" si="8"/>
        <v>140346313143909</v>
      </c>
      <c r="C100" s="46" t="s">
        <v>81</v>
      </c>
      <c r="D100" s="47">
        <v>1403463131</v>
      </c>
      <c r="E100" s="46" t="s">
        <v>223</v>
      </c>
      <c r="F100" s="46" t="s">
        <v>68</v>
      </c>
      <c r="G100" s="48">
        <v>43909</v>
      </c>
      <c r="H100" s="49">
        <v>0.55277777777777781</v>
      </c>
      <c r="I100" s="48">
        <v>43910</v>
      </c>
      <c r="J100" s="49">
        <v>0.625</v>
      </c>
      <c r="K100" s="47" t="s">
        <v>66</v>
      </c>
      <c r="L100" s="51">
        <v>43909</v>
      </c>
      <c r="M100" s="56">
        <f t="shared" si="9"/>
        <v>0.44722222222480923</v>
      </c>
      <c r="N100" s="106" t="e">
        <f>VLOOKUP(A100,'Current Inpt by Religion'!C:I,6,FALSE)</f>
        <v>#N/A</v>
      </c>
      <c r="O100" s="104">
        <f>COUNTIF($B$1:B100,B100)</f>
        <v>1</v>
      </c>
      <c r="P100" s="104">
        <f>COUNTIF($D$1:D100,D100)</f>
        <v>1</v>
      </c>
      <c r="Q100" s="104">
        <f t="shared" si="10"/>
        <v>0</v>
      </c>
      <c r="R100" s="105">
        <f>IF(O100=P100,M100,VLOOKUP(A100,$A$2:$Q99,13,FALSE)+M100)</f>
        <v>0.44722222222480923</v>
      </c>
    </row>
    <row r="101" spans="1:18" ht="26.25" thickBot="1" x14ac:dyDescent="0.3">
      <c r="A101" s="73">
        <f t="shared" si="7"/>
        <v>1207551023</v>
      </c>
      <c r="B101" s="73" t="str">
        <f t="shared" si="8"/>
        <v>120755102343909</v>
      </c>
      <c r="C101" s="46" t="s">
        <v>81</v>
      </c>
      <c r="D101" s="47">
        <v>1207551023</v>
      </c>
      <c r="E101" s="46" t="s">
        <v>224</v>
      </c>
      <c r="F101" s="46" t="s">
        <v>68</v>
      </c>
      <c r="G101" s="48">
        <v>43909</v>
      </c>
      <c r="H101" s="49">
        <v>0.55347222222222225</v>
      </c>
      <c r="I101" s="48">
        <v>43912</v>
      </c>
      <c r="J101" s="49">
        <v>0.70277777777777783</v>
      </c>
      <c r="K101" s="47" t="s">
        <v>66</v>
      </c>
      <c r="L101" s="51">
        <v>43909</v>
      </c>
      <c r="M101" s="56">
        <f t="shared" si="9"/>
        <v>0.44652777777810115</v>
      </c>
      <c r="N101" s="106" t="e">
        <f>VLOOKUP(A101,'Current Inpt by Religion'!C:I,6,FALSE)</f>
        <v>#N/A</v>
      </c>
      <c r="O101" s="104">
        <f>COUNTIF($B$1:B101,B101)</f>
        <v>1</v>
      </c>
      <c r="P101" s="104">
        <f>COUNTIF($D$1:D101,D101)</f>
        <v>1</v>
      </c>
      <c r="Q101" s="104">
        <f t="shared" si="10"/>
        <v>0</v>
      </c>
      <c r="R101" s="105">
        <f>IF(O101=P101,M101,VLOOKUP(A101,$A$2:$Q100,13,FALSE)+M101)</f>
        <v>0.44652777777810115</v>
      </c>
    </row>
    <row r="102" spans="1:18" ht="26.25" thickBot="1" x14ac:dyDescent="0.3">
      <c r="A102" s="73">
        <f t="shared" si="7"/>
        <v>808453068</v>
      </c>
      <c r="B102" s="73" t="str">
        <f t="shared" si="8"/>
        <v>80845306843909</v>
      </c>
      <c r="C102" s="46" t="s">
        <v>81</v>
      </c>
      <c r="D102" s="47">
        <v>808453068</v>
      </c>
      <c r="E102" s="46" t="s">
        <v>225</v>
      </c>
      <c r="F102" s="46" t="s">
        <v>68</v>
      </c>
      <c r="G102" s="48">
        <v>43909</v>
      </c>
      <c r="H102" s="49">
        <v>0.59930555555555554</v>
      </c>
      <c r="I102" s="48">
        <v>43910</v>
      </c>
      <c r="J102" s="49">
        <v>0.59027777777777779</v>
      </c>
      <c r="K102" s="47" t="s">
        <v>66</v>
      </c>
      <c r="L102" s="51">
        <v>43909</v>
      </c>
      <c r="M102" s="56">
        <f t="shared" si="9"/>
        <v>0.40069444444088731</v>
      </c>
      <c r="N102" s="106" t="e">
        <f>VLOOKUP(A102,'Current Inpt by Religion'!C:I,6,FALSE)</f>
        <v>#N/A</v>
      </c>
      <c r="O102" s="104">
        <f>COUNTIF($B$1:B102,B102)</f>
        <v>1</v>
      </c>
      <c r="P102" s="104">
        <f>COUNTIF($D$1:D102,D102)</f>
        <v>1</v>
      </c>
      <c r="Q102" s="104">
        <f t="shared" si="10"/>
        <v>0</v>
      </c>
      <c r="R102" s="105">
        <f>IF(O102=P102,M102,VLOOKUP(A102,$A$2:$Q101,13,FALSE)+M102)</f>
        <v>0.40069444444088731</v>
      </c>
    </row>
    <row r="103" spans="1:18" ht="26.25" thickBot="1" x14ac:dyDescent="0.3">
      <c r="A103" s="73">
        <f t="shared" si="7"/>
        <v>2703445199</v>
      </c>
      <c r="B103" s="73" t="str">
        <f t="shared" si="8"/>
        <v>270344519943909</v>
      </c>
      <c r="C103" s="46" t="s">
        <v>81</v>
      </c>
      <c r="D103" s="47">
        <v>2703445199</v>
      </c>
      <c r="E103" s="46" t="s">
        <v>226</v>
      </c>
      <c r="F103" s="46" t="s">
        <v>68</v>
      </c>
      <c r="G103" s="48">
        <v>43909</v>
      </c>
      <c r="H103" s="49">
        <v>0.71875</v>
      </c>
      <c r="I103" s="48">
        <v>43910</v>
      </c>
      <c r="J103" s="49">
        <v>0.50694444444444442</v>
      </c>
      <c r="K103" s="47" t="s">
        <v>66</v>
      </c>
      <c r="L103" s="51">
        <v>43909</v>
      </c>
      <c r="M103" s="56">
        <f t="shared" si="9"/>
        <v>0.28125</v>
      </c>
      <c r="N103" s="106" t="str">
        <f>VLOOKUP(A103,'Current Inpt by Religion'!C:I,6,FALSE)</f>
        <v>Lanarkshire</v>
      </c>
      <c r="O103" s="104">
        <f>COUNTIF($B$1:B103,B103)</f>
        <v>1</v>
      </c>
      <c r="P103" s="104">
        <f>COUNTIF($D$1:D103,D103)</f>
        <v>1</v>
      </c>
      <c r="Q103" s="104">
        <f t="shared" si="10"/>
        <v>0</v>
      </c>
      <c r="R103" s="105">
        <f>IF(O103=P103,M103,VLOOKUP(A103,$A$2:$Q102,13,FALSE)+M103)</f>
        <v>0.28125</v>
      </c>
    </row>
    <row r="104" spans="1:18" ht="26.25" thickBot="1" x14ac:dyDescent="0.3">
      <c r="A104" s="73">
        <f t="shared" si="7"/>
        <v>1811383017</v>
      </c>
      <c r="B104" s="73" t="str">
        <f t="shared" si="8"/>
        <v>181138301743896</v>
      </c>
      <c r="C104" s="46" t="s">
        <v>63</v>
      </c>
      <c r="D104" s="47">
        <v>1811383017</v>
      </c>
      <c r="E104" s="46" t="s">
        <v>64</v>
      </c>
      <c r="F104" s="46" t="s">
        <v>65</v>
      </c>
      <c r="G104" s="48">
        <v>43896</v>
      </c>
      <c r="H104" s="49">
        <v>0.4548611111111111</v>
      </c>
      <c r="I104" s="48">
        <v>43911</v>
      </c>
      <c r="J104" s="49">
        <v>0.58194444444444449</v>
      </c>
      <c r="K104" s="47" t="s">
        <v>66</v>
      </c>
      <c r="L104" s="51">
        <v>43909</v>
      </c>
      <c r="M104" s="56">
        <f t="shared" si="9"/>
        <v>13.545138888890506</v>
      </c>
      <c r="N104" s="106" t="str">
        <f>VLOOKUP(A104,'Current Inpt by Religion'!C:I,6,FALSE)</f>
        <v>Greater Glasgow and Clyde</v>
      </c>
      <c r="O104" s="104">
        <f>COUNTIF($B$1:B104,B104)</f>
        <v>5</v>
      </c>
      <c r="P104" s="104">
        <f>COUNTIF($D$1:D104,D104)</f>
        <v>5</v>
      </c>
      <c r="Q104" s="104">
        <f t="shared" si="10"/>
        <v>0</v>
      </c>
      <c r="R104" s="105">
        <f>IF(O104=P104,M104,VLOOKUP(A104,$A$2:$Q103,13,FALSE)+M104)</f>
        <v>13.545138888890506</v>
      </c>
    </row>
    <row r="105" spans="1:18" ht="26.25" thickBot="1" x14ac:dyDescent="0.3">
      <c r="A105" s="73">
        <f t="shared" si="7"/>
        <v>1002575133</v>
      </c>
      <c r="B105" s="73" t="str">
        <f t="shared" si="8"/>
        <v>100257513343896</v>
      </c>
      <c r="C105" s="46" t="s">
        <v>63</v>
      </c>
      <c r="D105" s="47">
        <v>1002575133</v>
      </c>
      <c r="E105" s="46" t="s">
        <v>67</v>
      </c>
      <c r="F105" s="46" t="s">
        <v>68</v>
      </c>
      <c r="G105" s="48">
        <v>43896</v>
      </c>
      <c r="H105" s="49">
        <v>0.77013888888888893</v>
      </c>
      <c r="I105" s="50"/>
      <c r="J105" s="50"/>
      <c r="K105" s="47" t="s">
        <v>66</v>
      </c>
      <c r="L105" s="51">
        <v>43909</v>
      </c>
      <c r="M105" s="56">
        <f t="shared" si="9"/>
        <v>13.229861111110949</v>
      </c>
      <c r="N105" s="106" t="str">
        <f>VLOOKUP(A105,'Current Inpt by Religion'!C:I,6,FALSE)</f>
        <v>Lanarkshire</v>
      </c>
      <c r="O105" s="104">
        <f>COUNTIF($B$1:B105,B105)</f>
        <v>5</v>
      </c>
      <c r="P105" s="104">
        <f>COUNTIF($D$1:D105,D105)</f>
        <v>5</v>
      </c>
      <c r="Q105" s="104">
        <f t="shared" si="10"/>
        <v>0</v>
      </c>
      <c r="R105" s="105">
        <f>IF(O105=P105,M105,VLOOKUP(A105,$A$2:$Q104,13,FALSE)+M105)</f>
        <v>13.229861111110949</v>
      </c>
    </row>
    <row r="106" spans="1:18" ht="26.25" thickBot="1" x14ac:dyDescent="0.3">
      <c r="A106" s="73">
        <f t="shared" si="7"/>
        <v>812372034</v>
      </c>
      <c r="B106" s="73" t="str">
        <f t="shared" si="8"/>
        <v>81237203443900</v>
      </c>
      <c r="C106" s="46" t="s">
        <v>63</v>
      </c>
      <c r="D106" s="47">
        <v>812372034</v>
      </c>
      <c r="E106" s="46" t="s">
        <v>69</v>
      </c>
      <c r="F106" s="46" t="s">
        <v>70</v>
      </c>
      <c r="G106" s="48">
        <v>43900</v>
      </c>
      <c r="H106" s="49">
        <v>0.59513888888888888</v>
      </c>
      <c r="I106" s="50"/>
      <c r="J106" s="50"/>
      <c r="K106" s="47" t="s">
        <v>66</v>
      </c>
      <c r="L106" s="51">
        <v>43909</v>
      </c>
      <c r="M106" s="56">
        <f t="shared" si="9"/>
        <v>9.4048611111138598</v>
      </c>
      <c r="N106" s="106" t="str">
        <f>VLOOKUP(A106,'Current Inpt by Religion'!C:I,6,FALSE)</f>
        <v>Highland</v>
      </c>
      <c r="O106" s="104">
        <f>COUNTIF($B$1:B106,B106)</f>
        <v>5</v>
      </c>
      <c r="P106" s="104">
        <f>COUNTIF($D$1:D106,D106)</f>
        <v>5</v>
      </c>
      <c r="Q106" s="104">
        <f t="shared" si="10"/>
        <v>0</v>
      </c>
      <c r="R106" s="105">
        <f>IF(O106=P106,M106,VLOOKUP(A106,$A$2:$Q105,13,FALSE)+M106)</f>
        <v>9.4048611111138598</v>
      </c>
    </row>
    <row r="107" spans="1:18" ht="26.25" thickBot="1" x14ac:dyDescent="0.3">
      <c r="A107" s="73">
        <f t="shared" si="7"/>
        <v>801636396</v>
      </c>
      <c r="B107" s="73" t="str">
        <f t="shared" si="8"/>
        <v>80163639643901</v>
      </c>
      <c r="C107" s="46" t="s">
        <v>63</v>
      </c>
      <c r="D107" s="47">
        <v>801636396</v>
      </c>
      <c r="E107" s="46" t="s">
        <v>72</v>
      </c>
      <c r="F107" s="46" t="s">
        <v>70</v>
      </c>
      <c r="G107" s="48">
        <v>43901</v>
      </c>
      <c r="H107" s="49">
        <v>0.85416666666666663</v>
      </c>
      <c r="I107" s="50"/>
      <c r="J107" s="50"/>
      <c r="K107" s="47" t="s">
        <v>66</v>
      </c>
      <c r="L107" s="51">
        <v>43909</v>
      </c>
      <c r="M107" s="56">
        <f t="shared" si="9"/>
        <v>8.1458333333357587</v>
      </c>
      <c r="N107" s="106" t="str">
        <f>VLOOKUP(A107,'Current Inpt by Religion'!C:I,6,FALSE)</f>
        <v>Greater Glasgow and Clyde</v>
      </c>
      <c r="O107" s="104">
        <f>COUNTIF($B$1:B107,B107)</f>
        <v>5</v>
      </c>
      <c r="P107" s="104">
        <f>COUNTIF($D$1:D107,D107)</f>
        <v>5</v>
      </c>
      <c r="Q107" s="104">
        <f t="shared" si="10"/>
        <v>0</v>
      </c>
      <c r="R107" s="105">
        <f>IF(O107=P107,M107,VLOOKUP(A107,$A$2:$Q106,13,FALSE)+M107)</f>
        <v>8.1458333333357587</v>
      </c>
    </row>
    <row r="108" spans="1:18" ht="26.25" thickBot="1" x14ac:dyDescent="0.3">
      <c r="A108" s="73">
        <f t="shared" ref="A108:A171" si="11">D108</f>
        <v>2502465176</v>
      </c>
      <c r="B108" s="73" t="str">
        <f t="shared" ref="B108:B171" si="12">A108&amp;G108</f>
        <v>250246517643902</v>
      </c>
      <c r="C108" s="46" t="s">
        <v>63</v>
      </c>
      <c r="D108" s="47">
        <v>2502465176</v>
      </c>
      <c r="E108" s="46" t="s">
        <v>74</v>
      </c>
      <c r="F108" s="46" t="s">
        <v>68</v>
      </c>
      <c r="G108" s="48">
        <v>43902</v>
      </c>
      <c r="H108" s="49">
        <v>0.78472222222222221</v>
      </c>
      <c r="I108" s="50"/>
      <c r="J108" s="50"/>
      <c r="K108" s="47" t="s">
        <v>66</v>
      </c>
      <c r="L108" s="51">
        <v>43909</v>
      </c>
      <c r="M108" s="56">
        <f t="shared" ref="M108:M171" si="13">(L108+$M$1)-(G108+H108)</f>
        <v>7.2152777777810115</v>
      </c>
      <c r="N108" s="106" t="str">
        <f>VLOOKUP(A108,'Current Inpt by Religion'!C:I,6,FALSE)</f>
        <v>Lanarkshire</v>
      </c>
      <c r="O108" s="104">
        <f>COUNTIF($B$1:B108,B108)</f>
        <v>5</v>
      </c>
      <c r="P108" s="104">
        <f>COUNTIF($D$1:D108,D108)</f>
        <v>5</v>
      </c>
      <c r="Q108" s="104">
        <f t="shared" ref="Q108:Q171" si="14">P108-O108</f>
        <v>0</v>
      </c>
      <c r="R108" s="105">
        <f>IF(O108=P108,M108,VLOOKUP(A108,$A$2:$Q107,13,FALSE)+M108)</f>
        <v>7.2152777777810115</v>
      </c>
    </row>
    <row r="109" spans="1:18" ht="26.25" thickBot="1" x14ac:dyDescent="0.3">
      <c r="A109" s="73">
        <f t="shared" si="11"/>
        <v>1108593410</v>
      </c>
      <c r="B109" s="73" t="str">
        <f t="shared" si="12"/>
        <v>110859341043906</v>
      </c>
      <c r="C109" s="46" t="s">
        <v>63</v>
      </c>
      <c r="D109" s="47">
        <v>1108593410</v>
      </c>
      <c r="E109" s="46" t="s">
        <v>111</v>
      </c>
      <c r="F109" s="46" t="s">
        <v>68</v>
      </c>
      <c r="G109" s="48">
        <v>43906</v>
      </c>
      <c r="H109" s="49">
        <v>0.75416666666666676</v>
      </c>
      <c r="I109" s="50"/>
      <c r="J109" s="50"/>
      <c r="K109" s="47" t="s">
        <v>66</v>
      </c>
      <c r="L109" s="51">
        <v>43909</v>
      </c>
      <c r="M109" s="56">
        <f t="shared" si="13"/>
        <v>3.2458333333343035</v>
      </c>
      <c r="N109" s="106" t="str">
        <f>VLOOKUP(A109,'Current Inpt by Religion'!C:I,6,FALSE)</f>
        <v>Dumfries and Galloway</v>
      </c>
      <c r="O109" s="104">
        <f>COUNTIF($B$1:B109,B109)</f>
        <v>4</v>
      </c>
      <c r="P109" s="104">
        <f>COUNTIF($D$1:D109,D109)</f>
        <v>4</v>
      </c>
      <c r="Q109" s="104">
        <f t="shared" si="14"/>
        <v>0</v>
      </c>
      <c r="R109" s="105">
        <f>IF(O109=P109,M109,VLOOKUP(A109,$A$2:$Q108,13,FALSE)+M109)</f>
        <v>3.2458333333343035</v>
      </c>
    </row>
    <row r="110" spans="1:18" ht="26.25" thickBot="1" x14ac:dyDescent="0.3">
      <c r="A110" s="73">
        <f t="shared" si="11"/>
        <v>2202705279</v>
      </c>
      <c r="B110" s="73" t="str">
        <f t="shared" si="12"/>
        <v>220270527943907</v>
      </c>
      <c r="C110" s="46" t="s">
        <v>63</v>
      </c>
      <c r="D110" s="47">
        <v>2202705279</v>
      </c>
      <c r="E110" s="46" t="s">
        <v>106</v>
      </c>
      <c r="F110" s="46" t="s">
        <v>68</v>
      </c>
      <c r="G110" s="48">
        <v>43907</v>
      </c>
      <c r="H110" s="49">
        <v>0.17500000000000002</v>
      </c>
      <c r="I110" s="48">
        <v>43910</v>
      </c>
      <c r="J110" s="49">
        <v>0.60347222222222219</v>
      </c>
      <c r="K110" s="47" t="s">
        <v>66</v>
      </c>
      <c r="L110" s="51">
        <v>43909</v>
      </c>
      <c r="M110" s="56">
        <f t="shared" si="13"/>
        <v>2.8249999999970896</v>
      </c>
      <c r="N110" s="106" t="str">
        <f>VLOOKUP(A110,'Current Inpt by Religion'!C:I,6,FALSE)</f>
        <v>Lanarkshire</v>
      </c>
      <c r="O110" s="104">
        <f>COUNTIF($B$1:B110,B110)</f>
        <v>3</v>
      </c>
      <c r="P110" s="104">
        <f>COUNTIF($D$1:D110,D110)</f>
        <v>4</v>
      </c>
      <c r="Q110" s="104">
        <f t="shared" si="14"/>
        <v>1</v>
      </c>
      <c r="R110" s="105">
        <f>IF(O110=P110,M110,VLOOKUP(A110,$A$2:$Q109,13,FALSE)+M110)</f>
        <v>3.242361111108039</v>
      </c>
    </row>
    <row r="111" spans="1:18" ht="26.25" thickBot="1" x14ac:dyDescent="0.3">
      <c r="A111" s="73">
        <f t="shared" si="11"/>
        <v>1605622230</v>
      </c>
      <c r="B111" s="73" t="str">
        <f t="shared" si="12"/>
        <v>160562223043907</v>
      </c>
      <c r="C111" s="46" t="s">
        <v>63</v>
      </c>
      <c r="D111" s="47">
        <v>1605622230</v>
      </c>
      <c r="E111" s="46" t="s">
        <v>209</v>
      </c>
      <c r="F111" s="46" t="s">
        <v>70</v>
      </c>
      <c r="G111" s="48">
        <v>43907</v>
      </c>
      <c r="H111" s="49">
        <v>0.68194444444444446</v>
      </c>
      <c r="I111" s="48">
        <v>43910</v>
      </c>
      <c r="J111" s="49">
        <v>0.4375</v>
      </c>
      <c r="K111" s="47" t="s">
        <v>66</v>
      </c>
      <c r="L111" s="51">
        <v>43909</v>
      </c>
      <c r="M111" s="56">
        <f t="shared" si="13"/>
        <v>2.3180555555591127</v>
      </c>
      <c r="N111" s="106" t="str">
        <f>VLOOKUP(A111,'Current Inpt by Religion'!C:I,6,FALSE)</f>
        <v>Grampian</v>
      </c>
      <c r="O111" s="104">
        <f>COUNTIF($B$1:B111,B111)</f>
        <v>3</v>
      </c>
      <c r="P111" s="104">
        <f>COUNTIF($D$1:D111,D111)</f>
        <v>3</v>
      </c>
      <c r="Q111" s="104">
        <f t="shared" si="14"/>
        <v>0</v>
      </c>
      <c r="R111" s="105">
        <f>IF(O111=P111,M111,VLOOKUP(A111,$A$2:$Q110,13,FALSE)+M111)</f>
        <v>2.3180555555591127</v>
      </c>
    </row>
    <row r="112" spans="1:18" ht="26.25" thickBot="1" x14ac:dyDescent="0.3">
      <c r="A112" s="73">
        <f t="shared" si="11"/>
        <v>2302596633</v>
      </c>
      <c r="B112" s="73" t="str">
        <f t="shared" si="12"/>
        <v>230259663343903</v>
      </c>
      <c r="C112" s="46" t="s">
        <v>84</v>
      </c>
      <c r="D112" s="47">
        <v>2302596633</v>
      </c>
      <c r="E112" s="46" t="s">
        <v>89</v>
      </c>
      <c r="F112" s="46" t="s">
        <v>65</v>
      </c>
      <c r="G112" s="48">
        <v>43903</v>
      </c>
      <c r="H112" s="49">
        <v>0.54513888888888895</v>
      </c>
      <c r="I112" s="50"/>
      <c r="J112" s="50"/>
      <c r="K112" s="47" t="s">
        <v>66</v>
      </c>
      <c r="L112" s="51">
        <v>43910</v>
      </c>
      <c r="M112" s="56">
        <f t="shared" si="13"/>
        <v>7.4548611111094942</v>
      </c>
      <c r="N112" s="106" t="str">
        <f>VLOOKUP(A112,'Current Inpt by Religion'!C:I,6,FALSE)</f>
        <v>Ayrshire and Arran</v>
      </c>
      <c r="O112" s="104">
        <f>COUNTIF($B$1:B112,B112)</f>
        <v>6</v>
      </c>
      <c r="P112" s="104">
        <f>COUNTIF($D$1:D112,D112)</f>
        <v>6</v>
      </c>
      <c r="Q112" s="104">
        <f t="shared" si="14"/>
        <v>0</v>
      </c>
      <c r="R112" s="105">
        <f>IF(O112=P112,M112,VLOOKUP(A112,$A$2:$Q111,13,FALSE)+M112)</f>
        <v>7.4548611111094942</v>
      </c>
    </row>
    <row r="113" spans="1:18" ht="26.25" thickBot="1" x14ac:dyDescent="0.3">
      <c r="A113" s="73">
        <f t="shared" si="11"/>
        <v>503446270</v>
      </c>
      <c r="B113" s="73" t="str">
        <f t="shared" si="12"/>
        <v>50344627043906</v>
      </c>
      <c r="C113" s="46" t="s">
        <v>84</v>
      </c>
      <c r="D113" s="47">
        <v>503446270</v>
      </c>
      <c r="E113" s="46" t="s">
        <v>82</v>
      </c>
      <c r="F113" s="46" t="s">
        <v>68</v>
      </c>
      <c r="G113" s="48">
        <v>43906</v>
      </c>
      <c r="H113" s="49">
        <v>0.4201388888888889</v>
      </c>
      <c r="I113" s="50"/>
      <c r="J113" s="50"/>
      <c r="K113" s="47" t="s">
        <v>66</v>
      </c>
      <c r="L113" s="51">
        <v>43910</v>
      </c>
      <c r="M113" s="56">
        <f t="shared" si="13"/>
        <v>4.5798611111094942</v>
      </c>
      <c r="N113" s="106" t="str">
        <f>VLOOKUP(A113,'Current Inpt by Religion'!C:I,6,FALSE)</f>
        <v>Greater Glasgow and Clyde</v>
      </c>
      <c r="O113" s="104">
        <f>COUNTIF($B$1:B113,B113)</f>
        <v>5</v>
      </c>
      <c r="P113" s="104">
        <f>COUNTIF($D$1:D113,D113)</f>
        <v>6</v>
      </c>
      <c r="Q113" s="104">
        <f t="shared" si="14"/>
        <v>1</v>
      </c>
      <c r="R113" s="105">
        <f>IF(O113=P113,M113,VLOOKUP(A113,$A$2:$Q112,13,FALSE)+M113)</f>
        <v>5.5284722222204437</v>
      </c>
    </row>
    <row r="114" spans="1:18" ht="26.25" thickBot="1" x14ac:dyDescent="0.3">
      <c r="A114" s="73">
        <f t="shared" si="11"/>
        <v>1908445017</v>
      </c>
      <c r="B114" s="73" t="str">
        <f t="shared" si="12"/>
        <v>190844501743909</v>
      </c>
      <c r="C114" s="46" t="s">
        <v>84</v>
      </c>
      <c r="D114" s="47">
        <v>1908445017</v>
      </c>
      <c r="E114" s="46" t="s">
        <v>214</v>
      </c>
      <c r="F114" s="46" t="s">
        <v>68</v>
      </c>
      <c r="G114" s="48">
        <v>43909</v>
      </c>
      <c r="H114" s="49">
        <v>0.71875</v>
      </c>
      <c r="I114" s="48">
        <v>43912</v>
      </c>
      <c r="J114" s="49">
        <v>0.70000000000000007</v>
      </c>
      <c r="K114" s="47" t="s">
        <v>66</v>
      </c>
      <c r="L114" s="51">
        <v>43910</v>
      </c>
      <c r="M114" s="56">
        <f t="shared" si="13"/>
        <v>1.28125</v>
      </c>
      <c r="N114" s="106" t="e">
        <f>VLOOKUP(A114,'Current Inpt by Religion'!C:I,6,FALSE)</f>
        <v>#N/A</v>
      </c>
      <c r="O114" s="104">
        <f>COUNTIF($B$1:B114,B114)</f>
        <v>2</v>
      </c>
      <c r="P114" s="104">
        <f>COUNTIF($D$1:D114,D114)</f>
        <v>3</v>
      </c>
      <c r="Q114" s="104">
        <f t="shared" si="14"/>
        <v>1</v>
      </c>
      <c r="R114" s="105">
        <f>IF(O114=P114,M114,VLOOKUP(A114,$A$2:$Q113,13,FALSE)+M114)</f>
        <v>1.7090277777751908</v>
      </c>
    </row>
    <row r="115" spans="1:18" ht="26.25" thickBot="1" x14ac:dyDescent="0.3">
      <c r="A115" s="73">
        <f t="shared" si="11"/>
        <v>404485057</v>
      </c>
      <c r="B115" s="73" t="str">
        <f t="shared" si="12"/>
        <v>40448505743910</v>
      </c>
      <c r="C115" s="46" t="s">
        <v>84</v>
      </c>
      <c r="D115" s="47">
        <v>404485057</v>
      </c>
      <c r="E115" s="46" t="s">
        <v>227</v>
      </c>
      <c r="F115" s="46" t="s">
        <v>65</v>
      </c>
      <c r="G115" s="48">
        <v>43910</v>
      </c>
      <c r="H115" s="49">
        <v>0.37708333333333338</v>
      </c>
      <c r="I115" s="48">
        <v>43911</v>
      </c>
      <c r="J115" s="49">
        <v>0.47986111111111113</v>
      </c>
      <c r="K115" s="47" t="s">
        <v>66</v>
      </c>
      <c r="L115" s="51">
        <v>43910</v>
      </c>
      <c r="M115" s="56">
        <f t="shared" si="13"/>
        <v>0.62291666666715173</v>
      </c>
      <c r="N115" s="106" t="e">
        <f>VLOOKUP(A115,'Current Inpt by Religion'!C:I,6,FALSE)</f>
        <v>#N/A</v>
      </c>
      <c r="O115" s="104">
        <f>COUNTIF($B$1:B115,B115)</f>
        <v>1</v>
      </c>
      <c r="P115" s="104">
        <f>COUNTIF($D$1:D115,D115)</f>
        <v>1</v>
      </c>
      <c r="Q115" s="104">
        <f t="shared" si="14"/>
        <v>0</v>
      </c>
      <c r="R115" s="105">
        <f>IF(O115=P115,M115,VLOOKUP(A115,$A$2:$Q114,13,FALSE)+M115)</f>
        <v>0.62291666666715173</v>
      </c>
    </row>
    <row r="116" spans="1:18" ht="26.25" thickBot="1" x14ac:dyDescent="0.3">
      <c r="A116" s="73">
        <f t="shared" si="11"/>
        <v>2208415086</v>
      </c>
      <c r="B116" s="73" t="str">
        <f t="shared" si="12"/>
        <v>220841508643910</v>
      </c>
      <c r="C116" s="46" t="s">
        <v>84</v>
      </c>
      <c r="D116" s="47">
        <v>2208415086</v>
      </c>
      <c r="E116" s="46" t="s">
        <v>228</v>
      </c>
      <c r="F116" s="46" t="s">
        <v>65</v>
      </c>
      <c r="G116" s="48">
        <v>43910</v>
      </c>
      <c r="H116" s="49">
        <v>0.58194444444444449</v>
      </c>
      <c r="I116" s="48">
        <v>43911</v>
      </c>
      <c r="J116" s="49">
        <v>0.47986111111111113</v>
      </c>
      <c r="K116" s="47" t="s">
        <v>66</v>
      </c>
      <c r="L116" s="51">
        <v>43910</v>
      </c>
      <c r="M116" s="56">
        <f t="shared" si="13"/>
        <v>0.4180555555576575</v>
      </c>
      <c r="N116" s="106" t="e">
        <f>VLOOKUP(A116,'Current Inpt by Religion'!C:I,6,FALSE)</f>
        <v>#N/A</v>
      </c>
      <c r="O116" s="104">
        <f>COUNTIF($B$1:B116,B116)</f>
        <v>1</v>
      </c>
      <c r="P116" s="104">
        <f>COUNTIF($D$1:D116,D116)</f>
        <v>1</v>
      </c>
      <c r="Q116" s="104">
        <f t="shared" si="14"/>
        <v>0</v>
      </c>
      <c r="R116" s="105">
        <f>IF(O116=P116,M116,VLOOKUP(A116,$A$2:$Q115,13,FALSE)+M116)</f>
        <v>0.4180555555576575</v>
      </c>
    </row>
    <row r="117" spans="1:18" ht="26.25" thickBot="1" x14ac:dyDescent="0.3">
      <c r="A117" s="73">
        <f t="shared" si="11"/>
        <v>2202705279</v>
      </c>
      <c r="B117" s="73" t="str">
        <f t="shared" si="12"/>
        <v>220270527943910</v>
      </c>
      <c r="C117" s="46" t="s">
        <v>84</v>
      </c>
      <c r="D117" s="47">
        <v>2202705279</v>
      </c>
      <c r="E117" s="46" t="s">
        <v>106</v>
      </c>
      <c r="F117" s="46" t="s">
        <v>68</v>
      </c>
      <c r="G117" s="48">
        <v>43910</v>
      </c>
      <c r="H117" s="49">
        <v>0.60347222222222219</v>
      </c>
      <c r="I117" s="48">
        <v>43912</v>
      </c>
      <c r="J117" s="49">
        <v>0.67013888888888884</v>
      </c>
      <c r="K117" s="47" t="s">
        <v>66</v>
      </c>
      <c r="L117" s="51">
        <v>43910</v>
      </c>
      <c r="M117" s="56">
        <f t="shared" si="13"/>
        <v>0.39652777777519077</v>
      </c>
      <c r="N117" s="106" t="str">
        <f>VLOOKUP(A117,'Current Inpt by Religion'!C:I,6,FALSE)</f>
        <v>Lanarkshire</v>
      </c>
      <c r="O117" s="104">
        <f>COUNTIF($B$1:B117,B117)</f>
        <v>1</v>
      </c>
      <c r="P117" s="104">
        <f>COUNTIF($D$1:D117,D117)</f>
        <v>5</v>
      </c>
      <c r="Q117" s="104">
        <f t="shared" si="14"/>
        <v>4</v>
      </c>
      <c r="R117" s="105">
        <f>IF(O117=P117,M117,VLOOKUP(A117,$A$2:$Q116,13,FALSE)+M117)</f>
        <v>0.81388888888614019</v>
      </c>
    </row>
    <row r="118" spans="1:18" ht="26.25" thickBot="1" x14ac:dyDescent="0.3">
      <c r="A118" s="73">
        <f t="shared" si="11"/>
        <v>1003476635</v>
      </c>
      <c r="B118" s="73" t="str">
        <f t="shared" si="12"/>
        <v>100347663543910</v>
      </c>
      <c r="C118" s="46" t="s">
        <v>84</v>
      </c>
      <c r="D118" s="47">
        <v>1003476635</v>
      </c>
      <c r="E118" s="46" t="s">
        <v>107</v>
      </c>
      <c r="F118" s="46" t="s">
        <v>68</v>
      </c>
      <c r="G118" s="48">
        <v>43910</v>
      </c>
      <c r="H118" s="49">
        <v>0.64861111111111114</v>
      </c>
      <c r="I118" s="50"/>
      <c r="J118" s="50"/>
      <c r="K118" s="47" t="s">
        <v>66</v>
      </c>
      <c r="L118" s="51">
        <v>43910</v>
      </c>
      <c r="M118" s="56">
        <f t="shared" si="13"/>
        <v>0.35138888889196096</v>
      </c>
      <c r="N118" s="106" t="str">
        <f>VLOOKUP(A118,'Current Inpt by Religion'!C:I,6,FALSE)</f>
        <v>Greater Glasgow and Clyde</v>
      </c>
      <c r="O118" s="104">
        <f>COUNTIF($B$1:B118,B118)</f>
        <v>1</v>
      </c>
      <c r="P118" s="104">
        <f>COUNTIF($D$1:D118,D118)</f>
        <v>5</v>
      </c>
      <c r="Q118" s="104">
        <f t="shared" si="14"/>
        <v>4</v>
      </c>
      <c r="R118" s="105">
        <f>IF(O118=P118,M118,VLOOKUP(A118,$A$2:$Q117,13,FALSE)+M118)</f>
        <v>0.75138888889341615</v>
      </c>
    </row>
    <row r="119" spans="1:18" ht="26.25" thickBot="1" x14ac:dyDescent="0.3">
      <c r="A119" s="73">
        <f t="shared" si="11"/>
        <v>1208856413</v>
      </c>
      <c r="B119" s="73" t="str">
        <f t="shared" si="12"/>
        <v>120885641343910</v>
      </c>
      <c r="C119" s="46" t="s">
        <v>84</v>
      </c>
      <c r="D119" s="47">
        <v>1208856413</v>
      </c>
      <c r="E119" s="46" t="s">
        <v>229</v>
      </c>
      <c r="F119" s="46" t="s">
        <v>68</v>
      </c>
      <c r="G119" s="48">
        <v>43910</v>
      </c>
      <c r="H119" s="49">
        <v>0.69861111111111107</v>
      </c>
      <c r="I119" s="48">
        <v>43911</v>
      </c>
      <c r="J119" s="49">
        <v>0.47986111111111113</v>
      </c>
      <c r="K119" s="47" t="s">
        <v>66</v>
      </c>
      <c r="L119" s="51">
        <v>43910</v>
      </c>
      <c r="M119" s="56">
        <f t="shared" si="13"/>
        <v>0.30138888888905058</v>
      </c>
      <c r="N119" s="106" t="e">
        <f>VLOOKUP(A119,'Current Inpt by Religion'!C:I,6,FALSE)</f>
        <v>#N/A</v>
      </c>
      <c r="O119" s="104">
        <f>COUNTIF($B$1:B119,B119)</f>
        <v>1</v>
      </c>
      <c r="P119" s="104">
        <f>COUNTIF($D$1:D119,D119)</f>
        <v>1</v>
      </c>
      <c r="Q119" s="104">
        <f t="shared" si="14"/>
        <v>0</v>
      </c>
      <c r="R119" s="105">
        <f>IF(O119=P119,M119,VLOOKUP(A119,$A$2:$Q118,13,FALSE)+M119)</f>
        <v>0.30138888888905058</v>
      </c>
    </row>
    <row r="120" spans="1:18" ht="26.25" thickBot="1" x14ac:dyDescent="0.3">
      <c r="A120" s="73">
        <f t="shared" si="11"/>
        <v>108603202</v>
      </c>
      <c r="B120" s="73" t="str">
        <f t="shared" si="12"/>
        <v>10860320243907</v>
      </c>
      <c r="C120" s="46" t="s">
        <v>81</v>
      </c>
      <c r="D120" s="47">
        <v>108603202</v>
      </c>
      <c r="E120" s="46" t="s">
        <v>205</v>
      </c>
      <c r="F120" s="46" t="s">
        <v>68</v>
      </c>
      <c r="G120" s="48">
        <v>43907</v>
      </c>
      <c r="H120" s="49">
        <v>0.3756944444444445</v>
      </c>
      <c r="I120" s="48">
        <v>43911</v>
      </c>
      <c r="J120" s="49">
        <v>0.65069444444444446</v>
      </c>
      <c r="K120" s="47" t="s">
        <v>66</v>
      </c>
      <c r="L120" s="51">
        <v>43910</v>
      </c>
      <c r="M120" s="56">
        <f t="shared" si="13"/>
        <v>3.6243055555532919</v>
      </c>
      <c r="N120" s="106" t="str">
        <f>VLOOKUP(A120,'Current Inpt by Religion'!C:I,6,FALSE)</f>
        <v>Dumfries and Galloway</v>
      </c>
      <c r="O120" s="104">
        <f>COUNTIF($B$1:B120,B120)</f>
        <v>4</v>
      </c>
      <c r="P120" s="104">
        <f>COUNTIF($D$1:D120,D120)</f>
        <v>4</v>
      </c>
      <c r="Q120" s="104">
        <f t="shared" si="14"/>
        <v>0</v>
      </c>
      <c r="R120" s="105">
        <f>IF(O120=P120,M120,VLOOKUP(A120,$A$2:$Q119,13,FALSE)+M120)</f>
        <v>3.6243055555532919</v>
      </c>
    </row>
    <row r="121" spans="1:18" ht="26.25" thickBot="1" x14ac:dyDescent="0.3">
      <c r="A121" s="73">
        <f t="shared" si="11"/>
        <v>1212525264</v>
      </c>
      <c r="B121" s="73" t="str">
        <f t="shared" si="12"/>
        <v>121252526443907</v>
      </c>
      <c r="C121" s="46" t="s">
        <v>81</v>
      </c>
      <c r="D121" s="47">
        <v>1212525264</v>
      </c>
      <c r="E121" s="46" t="s">
        <v>207</v>
      </c>
      <c r="F121" s="46" t="s">
        <v>68</v>
      </c>
      <c r="G121" s="48">
        <v>43907</v>
      </c>
      <c r="H121" s="49">
        <v>0.7416666666666667</v>
      </c>
      <c r="I121" s="50"/>
      <c r="J121" s="50"/>
      <c r="K121" s="47" t="s">
        <v>66</v>
      </c>
      <c r="L121" s="51">
        <v>43910</v>
      </c>
      <c r="M121" s="56">
        <f t="shared" si="13"/>
        <v>3.2583333333313931</v>
      </c>
      <c r="N121" s="106" t="str">
        <f>VLOOKUP(A121,'Current Inpt by Religion'!C:I,6,FALSE)</f>
        <v>Lanarkshire</v>
      </c>
      <c r="O121" s="104">
        <f>COUNTIF($B$1:B121,B121)</f>
        <v>4</v>
      </c>
      <c r="P121" s="104">
        <f>COUNTIF($D$1:D121,D121)</f>
        <v>4</v>
      </c>
      <c r="Q121" s="104">
        <f t="shared" si="14"/>
        <v>0</v>
      </c>
      <c r="R121" s="105">
        <f>IF(O121=P121,M121,VLOOKUP(A121,$A$2:$Q120,13,FALSE)+M121)</f>
        <v>3.2583333333313931</v>
      </c>
    </row>
    <row r="122" spans="1:18" ht="26.25" thickBot="1" x14ac:dyDescent="0.3">
      <c r="A122" s="73">
        <f t="shared" si="11"/>
        <v>2608513352</v>
      </c>
      <c r="B122" s="73" t="str">
        <f t="shared" si="12"/>
        <v>260851335243909</v>
      </c>
      <c r="C122" s="46" t="s">
        <v>81</v>
      </c>
      <c r="D122" s="47">
        <v>2608513352</v>
      </c>
      <c r="E122" s="46" t="s">
        <v>222</v>
      </c>
      <c r="F122" s="46" t="s">
        <v>68</v>
      </c>
      <c r="G122" s="48">
        <v>43909</v>
      </c>
      <c r="H122" s="49">
        <v>0.39652777777777781</v>
      </c>
      <c r="I122" s="48">
        <v>43911</v>
      </c>
      <c r="J122" s="49">
        <v>0.65</v>
      </c>
      <c r="K122" s="47" t="s">
        <v>66</v>
      </c>
      <c r="L122" s="51">
        <v>43910</v>
      </c>
      <c r="M122" s="56">
        <f t="shared" si="13"/>
        <v>1.6034722222248092</v>
      </c>
      <c r="N122" s="106" t="str">
        <f>VLOOKUP(A122,'Current Inpt by Religion'!C:I,6,FALSE)</f>
        <v>Western Isles</v>
      </c>
      <c r="O122" s="104">
        <f>COUNTIF($B$1:B122,B122)</f>
        <v>2</v>
      </c>
      <c r="P122" s="104">
        <f>COUNTIF($D$1:D122,D122)</f>
        <v>2</v>
      </c>
      <c r="Q122" s="104">
        <f t="shared" si="14"/>
        <v>0</v>
      </c>
      <c r="R122" s="105">
        <f>IF(O122=P122,M122,VLOOKUP(A122,$A$2:$Q121,13,FALSE)+M122)</f>
        <v>1.6034722222248092</v>
      </c>
    </row>
    <row r="123" spans="1:18" ht="26.25" thickBot="1" x14ac:dyDescent="0.3">
      <c r="A123" s="73">
        <f t="shared" si="11"/>
        <v>1207551023</v>
      </c>
      <c r="B123" s="73" t="str">
        <f t="shared" si="12"/>
        <v>120755102343909</v>
      </c>
      <c r="C123" s="46" t="s">
        <v>81</v>
      </c>
      <c r="D123" s="47">
        <v>1207551023</v>
      </c>
      <c r="E123" s="46" t="s">
        <v>224</v>
      </c>
      <c r="F123" s="46" t="s">
        <v>68</v>
      </c>
      <c r="G123" s="48">
        <v>43909</v>
      </c>
      <c r="H123" s="49">
        <v>0.55347222222222225</v>
      </c>
      <c r="I123" s="48">
        <v>43912</v>
      </c>
      <c r="J123" s="49">
        <v>0.70277777777777783</v>
      </c>
      <c r="K123" s="47" t="s">
        <v>66</v>
      </c>
      <c r="L123" s="51">
        <v>43910</v>
      </c>
      <c r="M123" s="56">
        <f t="shared" si="13"/>
        <v>1.4465277777781012</v>
      </c>
      <c r="N123" s="106" t="e">
        <f>VLOOKUP(A123,'Current Inpt by Religion'!C:I,6,FALSE)</f>
        <v>#N/A</v>
      </c>
      <c r="O123" s="104">
        <f>COUNTIF($B$1:B123,B123)</f>
        <v>2</v>
      </c>
      <c r="P123" s="104">
        <f>COUNTIF($D$1:D123,D123)</f>
        <v>2</v>
      </c>
      <c r="Q123" s="104">
        <f t="shared" si="14"/>
        <v>0</v>
      </c>
      <c r="R123" s="105">
        <f>IF(O123=P123,M123,VLOOKUP(A123,$A$2:$Q122,13,FALSE)+M123)</f>
        <v>1.4465277777781012</v>
      </c>
    </row>
    <row r="124" spans="1:18" ht="39" thickBot="1" x14ac:dyDescent="0.3">
      <c r="A124" s="73">
        <f t="shared" si="11"/>
        <v>2811506314</v>
      </c>
      <c r="B124" s="73" t="str">
        <f t="shared" si="12"/>
        <v>281150631443910</v>
      </c>
      <c r="C124" s="46" t="s">
        <v>81</v>
      </c>
      <c r="D124" s="47">
        <v>2811506314</v>
      </c>
      <c r="E124" s="46" t="s">
        <v>230</v>
      </c>
      <c r="F124" s="46" t="s">
        <v>68</v>
      </c>
      <c r="G124" s="48">
        <v>43910</v>
      </c>
      <c r="H124" s="49">
        <v>0.37986111111111115</v>
      </c>
      <c r="I124" s="50"/>
      <c r="J124" s="50"/>
      <c r="K124" s="47" t="s">
        <v>66</v>
      </c>
      <c r="L124" s="51">
        <v>43910</v>
      </c>
      <c r="M124" s="56">
        <f t="shared" si="13"/>
        <v>0.62013888888759539</v>
      </c>
      <c r="N124" s="106" t="str">
        <f>VLOOKUP(A124,'Current Inpt by Religion'!C:I,6,FALSE)</f>
        <v>Greater Glasgow and Clyde</v>
      </c>
      <c r="O124" s="104">
        <f>COUNTIF($B$1:B124,B124)</f>
        <v>1</v>
      </c>
      <c r="P124" s="104">
        <f>COUNTIF($D$1:D124,D124)</f>
        <v>1</v>
      </c>
      <c r="Q124" s="104">
        <f t="shared" si="14"/>
        <v>0</v>
      </c>
      <c r="R124" s="105">
        <f>IF(O124=P124,M124,VLOOKUP(A124,$A$2:$Q123,13,FALSE)+M124)</f>
        <v>0.62013888888759539</v>
      </c>
    </row>
    <row r="125" spans="1:18" ht="26.25" thickBot="1" x14ac:dyDescent="0.3">
      <c r="A125" s="73">
        <f t="shared" si="11"/>
        <v>2206663694</v>
      </c>
      <c r="B125" s="73" t="str">
        <f t="shared" si="12"/>
        <v>220666369443910</v>
      </c>
      <c r="C125" s="46" t="s">
        <v>81</v>
      </c>
      <c r="D125" s="47">
        <v>2206663694</v>
      </c>
      <c r="E125" s="46" t="s">
        <v>231</v>
      </c>
      <c r="F125" s="46" t="s">
        <v>68</v>
      </c>
      <c r="G125" s="48">
        <v>43910</v>
      </c>
      <c r="H125" s="49">
        <v>0.38055555555555554</v>
      </c>
      <c r="I125" s="48">
        <v>43912</v>
      </c>
      <c r="J125" s="49">
        <v>0.61388888888888882</v>
      </c>
      <c r="K125" s="47" t="s">
        <v>66</v>
      </c>
      <c r="L125" s="51">
        <v>43910</v>
      </c>
      <c r="M125" s="56">
        <f t="shared" si="13"/>
        <v>0.61944444444088731</v>
      </c>
      <c r="N125" s="106" t="e">
        <f>VLOOKUP(A125,'Current Inpt by Religion'!C:I,6,FALSE)</f>
        <v>#N/A</v>
      </c>
      <c r="O125" s="104">
        <f>COUNTIF($B$1:B125,B125)</f>
        <v>1</v>
      </c>
      <c r="P125" s="104">
        <f>COUNTIF($D$1:D125,D125)</f>
        <v>1</v>
      </c>
      <c r="Q125" s="104">
        <f t="shared" si="14"/>
        <v>0</v>
      </c>
      <c r="R125" s="105">
        <f>IF(O125=P125,M125,VLOOKUP(A125,$A$2:$Q124,13,FALSE)+M125)</f>
        <v>0.61944444444088731</v>
      </c>
    </row>
    <row r="126" spans="1:18" ht="26.25" thickBot="1" x14ac:dyDescent="0.3">
      <c r="A126" s="73">
        <f t="shared" si="11"/>
        <v>2211623697</v>
      </c>
      <c r="B126" s="73" t="str">
        <f t="shared" si="12"/>
        <v>221162369743910</v>
      </c>
      <c r="C126" s="46" t="s">
        <v>81</v>
      </c>
      <c r="D126" s="47">
        <v>2211623697</v>
      </c>
      <c r="E126" s="46" t="s">
        <v>232</v>
      </c>
      <c r="F126" s="46" t="s">
        <v>68</v>
      </c>
      <c r="G126" s="48">
        <v>43910</v>
      </c>
      <c r="H126" s="49">
        <v>0.77083333333333337</v>
      </c>
      <c r="I126" s="48">
        <v>43912</v>
      </c>
      <c r="J126" s="49">
        <v>0.61736111111111114</v>
      </c>
      <c r="K126" s="47" t="s">
        <v>66</v>
      </c>
      <c r="L126" s="51">
        <v>43910</v>
      </c>
      <c r="M126" s="56">
        <f t="shared" si="13"/>
        <v>0.22916666666424135</v>
      </c>
      <c r="N126" s="106" t="e">
        <f>VLOOKUP(A126,'Current Inpt by Religion'!C:I,6,FALSE)</f>
        <v>#N/A</v>
      </c>
      <c r="O126" s="104">
        <f>COUNTIF($B$1:B126,B126)</f>
        <v>1</v>
      </c>
      <c r="P126" s="104">
        <f>COUNTIF($D$1:D126,D126)</f>
        <v>1</v>
      </c>
      <c r="Q126" s="104">
        <f t="shared" si="14"/>
        <v>0</v>
      </c>
      <c r="R126" s="105">
        <f>IF(O126=P126,M126,VLOOKUP(A126,$A$2:$Q125,13,FALSE)+M126)</f>
        <v>0.22916666666424135</v>
      </c>
    </row>
    <row r="127" spans="1:18" ht="26.25" thickBot="1" x14ac:dyDescent="0.3">
      <c r="A127" s="73">
        <f t="shared" si="11"/>
        <v>1811383017</v>
      </c>
      <c r="B127" s="73" t="str">
        <f t="shared" si="12"/>
        <v>181138301743896</v>
      </c>
      <c r="C127" s="46" t="s">
        <v>63</v>
      </c>
      <c r="D127" s="47">
        <v>1811383017</v>
      </c>
      <c r="E127" s="46" t="s">
        <v>64</v>
      </c>
      <c r="F127" s="46" t="s">
        <v>65</v>
      </c>
      <c r="G127" s="48">
        <v>43896</v>
      </c>
      <c r="H127" s="49">
        <v>0.4548611111111111</v>
      </c>
      <c r="I127" s="48">
        <v>43911</v>
      </c>
      <c r="J127" s="49">
        <v>0.58194444444444449</v>
      </c>
      <c r="K127" s="47" t="s">
        <v>66</v>
      </c>
      <c r="L127" s="51">
        <v>43910</v>
      </c>
      <c r="M127" s="56">
        <f t="shared" si="13"/>
        <v>14.545138888890506</v>
      </c>
      <c r="N127" s="106" t="str">
        <f>VLOOKUP(A127,'Current Inpt by Religion'!C:I,6,FALSE)</f>
        <v>Greater Glasgow and Clyde</v>
      </c>
      <c r="O127" s="104">
        <f>COUNTIF($B$1:B127,B127)</f>
        <v>6</v>
      </c>
      <c r="P127" s="104">
        <f>COUNTIF($D$1:D127,D127)</f>
        <v>6</v>
      </c>
      <c r="Q127" s="104">
        <f t="shared" si="14"/>
        <v>0</v>
      </c>
      <c r="R127" s="105">
        <f>IF(O127=P127,M127,VLOOKUP(A127,$A$2:$Q126,13,FALSE)+M127)</f>
        <v>14.545138888890506</v>
      </c>
    </row>
    <row r="128" spans="1:18" ht="26.25" thickBot="1" x14ac:dyDescent="0.3">
      <c r="A128" s="73">
        <f t="shared" si="11"/>
        <v>1002575133</v>
      </c>
      <c r="B128" s="73" t="str">
        <f t="shared" si="12"/>
        <v>100257513343896</v>
      </c>
      <c r="C128" s="46" t="s">
        <v>63</v>
      </c>
      <c r="D128" s="47">
        <v>1002575133</v>
      </c>
      <c r="E128" s="46" t="s">
        <v>67</v>
      </c>
      <c r="F128" s="46" t="s">
        <v>68</v>
      </c>
      <c r="G128" s="48">
        <v>43896</v>
      </c>
      <c r="H128" s="49">
        <v>0.77013888888888893</v>
      </c>
      <c r="I128" s="50"/>
      <c r="J128" s="50"/>
      <c r="K128" s="47" t="s">
        <v>66</v>
      </c>
      <c r="L128" s="51">
        <v>43910</v>
      </c>
      <c r="M128" s="56">
        <f t="shared" si="13"/>
        <v>14.229861111110949</v>
      </c>
      <c r="N128" s="106" t="str">
        <f>VLOOKUP(A128,'Current Inpt by Religion'!C:I,6,FALSE)</f>
        <v>Lanarkshire</v>
      </c>
      <c r="O128" s="104">
        <f>COUNTIF($B$1:B128,B128)</f>
        <v>6</v>
      </c>
      <c r="P128" s="104">
        <f>COUNTIF($D$1:D128,D128)</f>
        <v>6</v>
      </c>
      <c r="Q128" s="104">
        <f t="shared" si="14"/>
        <v>0</v>
      </c>
      <c r="R128" s="105">
        <f>IF(O128=P128,M128,VLOOKUP(A128,$A$2:$Q127,13,FALSE)+M128)</f>
        <v>14.229861111110949</v>
      </c>
    </row>
    <row r="129" spans="1:18" ht="26.25" thickBot="1" x14ac:dyDescent="0.3">
      <c r="A129" s="73">
        <f t="shared" si="11"/>
        <v>812372034</v>
      </c>
      <c r="B129" s="73" t="str">
        <f t="shared" si="12"/>
        <v>81237203443900</v>
      </c>
      <c r="C129" s="46" t="s">
        <v>63</v>
      </c>
      <c r="D129" s="47">
        <v>812372034</v>
      </c>
      <c r="E129" s="46" t="s">
        <v>69</v>
      </c>
      <c r="F129" s="46" t="s">
        <v>70</v>
      </c>
      <c r="G129" s="48">
        <v>43900</v>
      </c>
      <c r="H129" s="49">
        <v>0.59513888888888888</v>
      </c>
      <c r="I129" s="50"/>
      <c r="J129" s="50"/>
      <c r="K129" s="47" t="s">
        <v>66</v>
      </c>
      <c r="L129" s="51">
        <v>43910</v>
      </c>
      <c r="M129" s="56">
        <f t="shared" si="13"/>
        <v>10.40486111111386</v>
      </c>
      <c r="N129" s="106" t="str">
        <f>VLOOKUP(A129,'Current Inpt by Religion'!C:I,6,FALSE)</f>
        <v>Highland</v>
      </c>
      <c r="O129" s="104">
        <f>COUNTIF($B$1:B129,B129)</f>
        <v>6</v>
      </c>
      <c r="P129" s="104">
        <f>COUNTIF($D$1:D129,D129)</f>
        <v>6</v>
      </c>
      <c r="Q129" s="104">
        <f t="shared" si="14"/>
        <v>0</v>
      </c>
      <c r="R129" s="105">
        <f>IF(O129=P129,M129,VLOOKUP(A129,$A$2:$Q128,13,FALSE)+M129)</f>
        <v>10.40486111111386</v>
      </c>
    </row>
    <row r="130" spans="1:18" ht="26.25" thickBot="1" x14ac:dyDescent="0.3">
      <c r="A130" s="73">
        <f t="shared" si="11"/>
        <v>801636396</v>
      </c>
      <c r="B130" s="73" t="str">
        <f t="shared" si="12"/>
        <v>80163639643901</v>
      </c>
      <c r="C130" s="46" t="s">
        <v>63</v>
      </c>
      <c r="D130" s="47">
        <v>801636396</v>
      </c>
      <c r="E130" s="46" t="s">
        <v>72</v>
      </c>
      <c r="F130" s="46" t="s">
        <v>70</v>
      </c>
      <c r="G130" s="48">
        <v>43901</v>
      </c>
      <c r="H130" s="49">
        <v>0.85416666666666663</v>
      </c>
      <c r="I130" s="50"/>
      <c r="J130" s="50"/>
      <c r="K130" s="47" t="s">
        <v>66</v>
      </c>
      <c r="L130" s="51">
        <v>43910</v>
      </c>
      <c r="M130" s="56">
        <f t="shared" si="13"/>
        <v>9.1458333333357587</v>
      </c>
      <c r="N130" s="106" t="str">
        <f>VLOOKUP(A130,'Current Inpt by Religion'!C:I,6,FALSE)</f>
        <v>Greater Glasgow and Clyde</v>
      </c>
      <c r="O130" s="104">
        <f>COUNTIF($B$1:B130,B130)</f>
        <v>6</v>
      </c>
      <c r="P130" s="104">
        <f>COUNTIF($D$1:D130,D130)</f>
        <v>6</v>
      </c>
      <c r="Q130" s="104">
        <f t="shared" si="14"/>
        <v>0</v>
      </c>
      <c r="R130" s="105">
        <f>IF(O130=P130,M130,VLOOKUP(A130,$A$2:$Q129,13,FALSE)+M130)</f>
        <v>9.1458333333357587</v>
      </c>
    </row>
    <row r="131" spans="1:18" ht="26.25" thickBot="1" x14ac:dyDescent="0.3">
      <c r="A131" s="73">
        <f t="shared" si="11"/>
        <v>2502465176</v>
      </c>
      <c r="B131" s="73" t="str">
        <f t="shared" si="12"/>
        <v>250246517643902</v>
      </c>
      <c r="C131" s="46" t="s">
        <v>63</v>
      </c>
      <c r="D131" s="47">
        <v>2502465176</v>
      </c>
      <c r="E131" s="46" t="s">
        <v>74</v>
      </c>
      <c r="F131" s="46" t="s">
        <v>68</v>
      </c>
      <c r="G131" s="48">
        <v>43902</v>
      </c>
      <c r="H131" s="49">
        <v>0.78472222222222221</v>
      </c>
      <c r="I131" s="50"/>
      <c r="J131" s="50"/>
      <c r="K131" s="47" t="s">
        <v>66</v>
      </c>
      <c r="L131" s="51">
        <v>43910</v>
      </c>
      <c r="M131" s="56">
        <f t="shared" si="13"/>
        <v>8.2152777777810115</v>
      </c>
      <c r="N131" s="106" t="str">
        <f>VLOOKUP(A131,'Current Inpt by Religion'!C:I,6,FALSE)</f>
        <v>Lanarkshire</v>
      </c>
      <c r="O131" s="104">
        <f>COUNTIF($B$1:B131,B131)</f>
        <v>6</v>
      </c>
      <c r="P131" s="104">
        <f>COUNTIF($D$1:D131,D131)</f>
        <v>6</v>
      </c>
      <c r="Q131" s="104">
        <f t="shared" si="14"/>
        <v>0</v>
      </c>
      <c r="R131" s="105">
        <f>IF(O131=P131,M131,VLOOKUP(A131,$A$2:$Q130,13,FALSE)+M131)</f>
        <v>8.2152777777810115</v>
      </c>
    </row>
    <row r="132" spans="1:18" ht="26.25" thickBot="1" x14ac:dyDescent="0.3">
      <c r="A132" s="73">
        <f t="shared" si="11"/>
        <v>1108593410</v>
      </c>
      <c r="B132" s="73" t="str">
        <f t="shared" si="12"/>
        <v>110859341043906</v>
      </c>
      <c r="C132" s="46" t="s">
        <v>63</v>
      </c>
      <c r="D132" s="47">
        <v>1108593410</v>
      </c>
      <c r="E132" s="46" t="s">
        <v>111</v>
      </c>
      <c r="F132" s="46" t="s">
        <v>68</v>
      </c>
      <c r="G132" s="48">
        <v>43906</v>
      </c>
      <c r="H132" s="49">
        <v>0.75416666666666676</v>
      </c>
      <c r="I132" s="50"/>
      <c r="J132" s="50"/>
      <c r="K132" s="47" t="s">
        <v>66</v>
      </c>
      <c r="L132" s="51">
        <v>43910</v>
      </c>
      <c r="M132" s="56">
        <f t="shared" si="13"/>
        <v>4.2458333333343035</v>
      </c>
      <c r="N132" s="106" t="str">
        <f>VLOOKUP(A132,'Current Inpt by Religion'!C:I,6,FALSE)</f>
        <v>Dumfries and Galloway</v>
      </c>
      <c r="O132" s="104">
        <f>COUNTIF($B$1:B132,B132)</f>
        <v>5</v>
      </c>
      <c r="P132" s="104">
        <f>COUNTIF($D$1:D132,D132)</f>
        <v>5</v>
      </c>
      <c r="Q132" s="104">
        <f t="shared" si="14"/>
        <v>0</v>
      </c>
      <c r="R132" s="105">
        <f>IF(O132=P132,M132,VLOOKUP(A132,$A$2:$Q131,13,FALSE)+M132)</f>
        <v>4.2458333333343035</v>
      </c>
    </row>
    <row r="133" spans="1:18" ht="26.25" thickBot="1" x14ac:dyDescent="0.3">
      <c r="A133" s="73">
        <f t="shared" si="11"/>
        <v>2703445199</v>
      </c>
      <c r="B133" s="73" t="str">
        <f t="shared" si="12"/>
        <v>270344519943910</v>
      </c>
      <c r="C133" s="46" t="s">
        <v>63</v>
      </c>
      <c r="D133" s="47">
        <v>2703445199</v>
      </c>
      <c r="E133" s="46" t="s">
        <v>226</v>
      </c>
      <c r="F133" s="46" t="s">
        <v>68</v>
      </c>
      <c r="G133" s="48">
        <v>43910</v>
      </c>
      <c r="H133" s="49">
        <v>0.50694444444444442</v>
      </c>
      <c r="I133" s="50"/>
      <c r="J133" s="50"/>
      <c r="K133" s="47" t="s">
        <v>66</v>
      </c>
      <c r="L133" s="51">
        <v>43910</v>
      </c>
      <c r="M133" s="56">
        <f t="shared" si="13"/>
        <v>0.49305555555474712</v>
      </c>
      <c r="N133" s="106" t="str">
        <f>VLOOKUP(A133,'Current Inpt by Religion'!C:I,6,FALSE)</f>
        <v>Lanarkshire</v>
      </c>
      <c r="O133" s="104">
        <f>COUNTIF($B$1:B133,B133)</f>
        <v>1</v>
      </c>
      <c r="P133" s="104">
        <f>COUNTIF($D$1:D133,D133)</f>
        <v>2</v>
      </c>
      <c r="Q133" s="104">
        <f t="shared" si="14"/>
        <v>1</v>
      </c>
      <c r="R133" s="105">
        <f>IF(O133=P133,M133,VLOOKUP(A133,$A$2:$Q132,13,FALSE)+M133)</f>
        <v>0.77430555555474712</v>
      </c>
    </row>
    <row r="134" spans="1:18" ht="26.25" thickBot="1" x14ac:dyDescent="0.3">
      <c r="A134" s="73">
        <f t="shared" si="11"/>
        <v>607615354</v>
      </c>
      <c r="B134" s="73" t="str">
        <f t="shared" si="12"/>
        <v>60761535443910</v>
      </c>
      <c r="C134" s="46" t="s">
        <v>63</v>
      </c>
      <c r="D134" s="47">
        <v>607615354</v>
      </c>
      <c r="E134" s="46" t="s">
        <v>221</v>
      </c>
      <c r="F134" s="46" t="s">
        <v>68</v>
      </c>
      <c r="G134" s="48">
        <v>43910</v>
      </c>
      <c r="H134" s="49">
        <v>0.76736111111111116</v>
      </c>
      <c r="I134" s="50"/>
      <c r="J134" s="50"/>
      <c r="K134" s="47" t="s">
        <v>66</v>
      </c>
      <c r="L134" s="51">
        <v>43910</v>
      </c>
      <c r="M134" s="56">
        <f t="shared" si="13"/>
        <v>0.23263888889050577</v>
      </c>
      <c r="N134" s="106" t="str">
        <f>VLOOKUP(A134,'Current Inpt by Religion'!C:I,6,FALSE)</f>
        <v>Lanarkshire</v>
      </c>
      <c r="O134" s="104">
        <f>COUNTIF($B$1:B134,B134)</f>
        <v>1</v>
      </c>
      <c r="P134" s="104">
        <f>COUNTIF($D$1:D134,D134)</f>
        <v>2</v>
      </c>
      <c r="Q134" s="104">
        <f t="shared" si="14"/>
        <v>1</v>
      </c>
      <c r="R134" s="105">
        <f>IF(O134=P134,M134,VLOOKUP(A134,$A$2:$Q133,13,FALSE)+M134)</f>
        <v>0.87430555556056788</v>
      </c>
    </row>
    <row r="135" spans="1:18" ht="26.25" thickBot="1" x14ac:dyDescent="0.3">
      <c r="A135" s="73">
        <f t="shared" si="11"/>
        <v>2302596633</v>
      </c>
      <c r="B135" s="73" t="str">
        <f t="shared" si="12"/>
        <v>230259663343903</v>
      </c>
      <c r="C135" s="46" t="s">
        <v>84</v>
      </c>
      <c r="D135" s="47">
        <v>2302596633</v>
      </c>
      <c r="E135" s="46" t="s">
        <v>89</v>
      </c>
      <c r="F135" s="46" t="s">
        <v>65</v>
      </c>
      <c r="G135" s="48">
        <v>43903</v>
      </c>
      <c r="H135" s="49">
        <v>0.54513888888888895</v>
      </c>
      <c r="I135" s="50"/>
      <c r="J135" s="50"/>
      <c r="K135" s="47" t="s">
        <v>66</v>
      </c>
      <c r="L135" s="51">
        <v>43911</v>
      </c>
      <c r="M135" s="56">
        <f t="shared" si="13"/>
        <v>8.4548611111094942</v>
      </c>
      <c r="N135" s="106" t="str">
        <f>VLOOKUP(A135,'Current Inpt by Religion'!C:I,6,FALSE)</f>
        <v>Ayrshire and Arran</v>
      </c>
      <c r="O135" s="104">
        <f>COUNTIF($B$1:B135,B135)</f>
        <v>7</v>
      </c>
      <c r="P135" s="104">
        <f>COUNTIF($D$1:D135,D135)</f>
        <v>7</v>
      </c>
      <c r="Q135" s="104">
        <f t="shared" si="14"/>
        <v>0</v>
      </c>
      <c r="R135" s="105">
        <f>IF(O135=P135,M135,VLOOKUP(A135,$A$2:$Q134,13,FALSE)+M135)</f>
        <v>8.4548611111094942</v>
      </c>
    </row>
    <row r="136" spans="1:18" ht="26.25" thickBot="1" x14ac:dyDescent="0.3">
      <c r="A136" s="73">
        <f t="shared" si="11"/>
        <v>503446270</v>
      </c>
      <c r="B136" s="73" t="str">
        <f t="shared" si="12"/>
        <v>50344627043906</v>
      </c>
      <c r="C136" s="46" t="s">
        <v>84</v>
      </c>
      <c r="D136" s="47">
        <v>503446270</v>
      </c>
      <c r="E136" s="46" t="s">
        <v>82</v>
      </c>
      <c r="F136" s="46" t="s">
        <v>68</v>
      </c>
      <c r="G136" s="48">
        <v>43906</v>
      </c>
      <c r="H136" s="49">
        <v>0.4201388888888889</v>
      </c>
      <c r="I136" s="50"/>
      <c r="J136" s="50"/>
      <c r="K136" s="47" t="s">
        <v>66</v>
      </c>
      <c r="L136" s="51">
        <v>43911</v>
      </c>
      <c r="M136" s="56">
        <f t="shared" si="13"/>
        <v>5.5798611111094942</v>
      </c>
      <c r="N136" s="106" t="str">
        <f>VLOOKUP(A136,'Current Inpt by Religion'!C:I,6,FALSE)</f>
        <v>Greater Glasgow and Clyde</v>
      </c>
      <c r="O136" s="104">
        <f>COUNTIF($B$1:B136,B136)</f>
        <v>6</v>
      </c>
      <c r="P136" s="104">
        <f>COUNTIF($D$1:D136,D136)</f>
        <v>7</v>
      </c>
      <c r="Q136" s="104">
        <f t="shared" si="14"/>
        <v>1</v>
      </c>
      <c r="R136" s="105">
        <f>IF(O136=P136,M136,VLOOKUP(A136,$A$2:$Q135,13,FALSE)+M136)</f>
        <v>6.5284722222204437</v>
      </c>
    </row>
    <row r="137" spans="1:18" ht="26.25" thickBot="1" x14ac:dyDescent="0.3">
      <c r="A137" s="73">
        <f t="shared" si="11"/>
        <v>1908445017</v>
      </c>
      <c r="B137" s="73" t="str">
        <f t="shared" si="12"/>
        <v>190844501743909</v>
      </c>
      <c r="C137" s="46" t="s">
        <v>84</v>
      </c>
      <c r="D137" s="47">
        <v>1908445017</v>
      </c>
      <c r="E137" s="46" t="s">
        <v>214</v>
      </c>
      <c r="F137" s="46" t="s">
        <v>68</v>
      </c>
      <c r="G137" s="48">
        <v>43909</v>
      </c>
      <c r="H137" s="49">
        <v>0.71875</v>
      </c>
      <c r="I137" s="48">
        <v>43912</v>
      </c>
      <c r="J137" s="49">
        <v>0.70000000000000007</v>
      </c>
      <c r="K137" s="47" t="s">
        <v>66</v>
      </c>
      <c r="L137" s="51">
        <v>43911</v>
      </c>
      <c r="M137" s="56">
        <f t="shared" si="13"/>
        <v>2.28125</v>
      </c>
      <c r="N137" s="106" t="e">
        <f>VLOOKUP(A137,'Current Inpt by Religion'!C:I,6,FALSE)</f>
        <v>#N/A</v>
      </c>
      <c r="O137" s="104">
        <f>COUNTIF($B$1:B137,B137)</f>
        <v>3</v>
      </c>
      <c r="P137" s="104">
        <f>COUNTIF($D$1:D137,D137)</f>
        <v>4</v>
      </c>
      <c r="Q137" s="104">
        <f t="shared" si="14"/>
        <v>1</v>
      </c>
      <c r="R137" s="105">
        <f>IF(O137=P137,M137,VLOOKUP(A137,$A$2:$Q136,13,FALSE)+M137)</f>
        <v>2.7090277777751908</v>
      </c>
    </row>
    <row r="138" spans="1:18" ht="26.25" thickBot="1" x14ac:dyDescent="0.3">
      <c r="A138" s="73">
        <f t="shared" si="11"/>
        <v>2202705279</v>
      </c>
      <c r="B138" s="73" t="str">
        <f t="shared" si="12"/>
        <v>220270527943910</v>
      </c>
      <c r="C138" s="46" t="s">
        <v>84</v>
      </c>
      <c r="D138" s="47">
        <v>2202705279</v>
      </c>
      <c r="E138" s="46" t="s">
        <v>106</v>
      </c>
      <c r="F138" s="46" t="s">
        <v>68</v>
      </c>
      <c r="G138" s="48">
        <v>43910</v>
      </c>
      <c r="H138" s="49">
        <v>0.60347222222222219</v>
      </c>
      <c r="I138" s="48">
        <v>43912</v>
      </c>
      <c r="J138" s="49">
        <v>0.67013888888888884</v>
      </c>
      <c r="K138" s="47" t="s">
        <v>66</v>
      </c>
      <c r="L138" s="51">
        <v>43911</v>
      </c>
      <c r="M138" s="56">
        <f t="shared" si="13"/>
        <v>1.3965277777751908</v>
      </c>
      <c r="N138" s="106" t="str">
        <f>VLOOKUP(A138,'Current Inpt by Religion'!C:I,6,FALSE)</f>
        <v>Lanarkshire</v>
      </c>
      <c r="O138" s="104">
        <f>COUNTIF($B$1:B138,B138)</f>
        <v>2</v>
      </c>
      <c r="P138" s="104">
        <f>COUNTIF($D$1:D138,D138)</f>
        <v>6</v>
      </c>
      <c r="Q138" s="104">
        <f t="shared" si="14"/>
        <v>4</v>
      </c>
      <c r="R138" s="105">
        <f>IF(O138=P138,M138,VLOOKUP(A138,$A$2:$Q137,13,FALSE)+M138)</f>
        <v>1.8138888888861402</v>
      </c>
    </row>
    <row r="139" spans="1:18" ht="26.25" thickBot="1" x14ac:dyDescent="0.3">
      <c r="A139" s="73">
        <f t="shared" si="11"/>
        <v>1003476635</v>
      </c>
      <c r="B139" s="73" t="str">
        <f t="shared" si="12"/>
        <v>100347663543910</v>
      </c>
      <c r="C139" s="46" t="s">
        <v>84</v>
      </c>
      <c r="D139" s="47">
        <v>1003476635</v>
      </c>
      <c r="E139" s="46" t="s">
        <v>107</v>
      </c>
      <c r="F139" s="46" t="s">
        <v>68</v>
      </c>
      <c r="G139" s="48">
        <v>43910</v>
      </c>
      <c r="H139" s="49">
        <v>0.64861111111111114</v>
      </c>
      <c r="I139" s="50"/>
      <c r="J139" s="50"/>
      <c r="K139" s="47" t="s">
        <v>66</v>
      </c>
      <c r="L139" s="51">
        <v>43911</v>
      </c>
      <c r="M139" s="56">
        <f t="shared" si="13"/>
        <v>1.351388888891961</v>
      </c>
      <c r="N139" s="106" t="str">
        <f>VLOOKUP(A139,'Current Inpt by Religion'!C:I,6,FALSE)</f>
        <v>Greater Glasgow and Clyde</v>
      </c>
      <c r="O139" s="104">
        <f>COUNTIF($B$1:B139,B139)</f>
        <v>2</v>
      </c>
      <c r="P139" s="104">
        <f>COUNTIF($D$1:D139,D139)</f>
        <v>6</v>
      </c>
      <c r="Q139" s="104">
        <f t="shared" si="14"/>
        <v>4</v>
      </c>
      <c r="R139" s="105">
        <f>IF(O139=P139,M139,VLOOKUP(A139,$A$2:$Q138,13,FALSE)+M139)</f>
        <v>1.7513888888934162</v>
      </c>
    </row>
    <row r="140" spans="1:18" ht="26.25" thickBot="1" x14ac:dyDescent="0.3">
      <c r="A140" s="73">
        <f t="shared" si="11"/>
        <v>1403463131</v>
      </c>
      <c r="B140" s="73" t="str">
        <f t="shared" si="12"/>
        <v>140346313143911</v>
      </c>
      <c r="C140" s="46" t="s">
        <v>84</v>
      </c>
      <c r="D140" s="47">
        <v>1403463131</v>
      </c>
      <c r="E140" s="46" t="s">
        <v>223</v>
      </c>
      <c r="F140" s="46" t="s">
        <v>68</v>
      </c>
      <c r="G140" s="48">
        <v>43911</v>
      </c>
      <c r="H140" s="49">
        <v>0.62916666666666665</v>
      </c>
      <c r="I140" s="48">
        <v>43912</v>
      </c>
      <c r="J140" s="49">
        <v>0.67083333333333339</v>
      </c>
      <c r="K140" s="47" t="s">
        <v>66</v>
      </c>
      <c r="L140" s="51">
        <v>43911</v>
      </c>
      <c r="M140" s="56">
        <f t="shared" si="13"/>
        <v>0.37083333333430346</v>
      </c>
      <c r="N140" s="106" t="e">
        <f>VLOOKUP(A140,'Current Inpt by Religion'!C:I,6,FALSE)</f>
        <v>#N/A</v>
      </c>
      <c r="O140" s="104">
        <f>COUNTIF($B$1:B140,B140)</f>
        <v>1</v>
      </c>
      <c r="P140" s="104">
        <f>COUNTIF($D$1:D140,D140)</f>
        <v>2</v>
      </c>
      <c r="Q140" s="104">
        <f t="shared" si="14"/>
        <v>1</v>
      </c>
      <c r="R140" s="105">
        <f>IF(O140=P140,M140,VLOOKUP(A140,$A$2:$Q139,13,FALSE)+M140)</f>
        <v>0.81805555555911269</v>
      </c>
    </row>
    <row r="141" spans="1:18" ht="26.25" thickBot="1" x14ac:dyDescent="0.3">
      <c r="A141" s="73">
        <f t="shared" si="11"/>
        <v>2608513352</v>
      </c>
      <c r="B141" s="73" t="str">
        <f t="shared" si="12"/>
        <v>260851335243911</v>
      </c>
      <c r="C141" s="46" t="s">
        <v>84</v>
      </c>
      <c r="D141" s="47">
        <v>2608513352</v>
      </c>
      <c r="E141" s="46" t="s">
        <v>222</v>
      </c>
      <c r="F141" s="46" t="s">
        <v>68</v>
      </c>
      <c r="G141" s="48">
        <v>43911</v>
      </c>
      <c r="H141" s="49">
        <v>0.65</v>
      </c>
      <c r="I141" s="50"/>
      <c r="J141" s="50"/>
      <c r="K141" s="47" t="s">
        <v>66</v>
      </c>
      <c r="L141" s="51">
        <v>43911</v>
      </c>
      <c r="M141" s="56">
        <f t="shared" si="13"/>
        <v>0.34999999999854481</v>
      </c>
      <c r="N141" s="106" t="str">
        <f>VLOOKUP(A141,'Current Inpt by Religion'!C:I,6,FALSE)</f>
        <v>Western Isles</v>
      </c>
      <c r="O141" s="104">
        <f>COUNTIF($B$1:B141,B141)</f>
        <v>1</v>
      </c>
      <c r="P141" s="104">
        <f>COUNTIF($D$1:D141,D141)</f>
        <v>3</v>
      </c>
      <c r="Q141" s="104">
        <f t="shared" si="14"/>
        <v>2</v>
      </c>
      <c r="R141" s="105">
        <f>IF(O141=P141,M141,VLOOKUP(A141,$A$2:$Q140,13,FALSE)+M141)</f>
        <v>0.95347222222335404</v>
      </c>
    </row>
    <row r="142" spans="1:18" ht="26.25" thickBot="1" x14ac:dyDescent="0.3">
      <c r="A142" s="73">
        <f t="shared" si="11"/>
        <v>108603202</v>
      </c>
      <c r="B142" s="73" t="str">
        <f t="shared" si="12"/>
        <v>10860320243911</v>
      </c>
      <c r="C142" s="46" t="s">
        <v>84</v>
      </c>
      <c r="D142" s="47">
        <v>108603202</v>
      </c>
      <c r="E142" s="46" t="s">
        <v>205</v>
      </c>
      <c r="F142" s="46" t="s">
        <v>68</v>
      </c>
      <c r="G142" s="48">
        <v>43911</v>
      </c>
      <c r="H142" s="49">
        <v>0.65069444444444446</v>
      </c>
      <c r="I142" s="50"/>
      <c r="J142" s="50"/>
      <c r="K142" s="47" t="s">
        <v>66</v>
      </c>
      <c r="L142" s="51">
        <v>43911</v>
      </c>
      <c r="M142" s="56">
        <f t="shared" si="13"/>
        <v>0.34930555555911269</v>
      </c>
      <c r="N142" s="106" t="str">
        <f>VLOOKUP(A142,'Current Inpt by Religion'!C:I,6,FALSE)</f>
        <v>Dumfries and Galloway</v>
      </c>
      <c r="O142" s="104">
        <f>COUNTIF($B$1:B142,B142)</f>
        <v>1</v>
      </c>
      <c r="P142" s="104">
        <f>COUNTIF($D$1:D142,D142)</f>
        <v>5</v>
      </c>
      <c r="Q142" s="104">
        <f t="shared" si="14"/>
        <v>4</v>
      </c>
      <c r="R142" s="105">
        <f>IF(O142=P142,M142,VLOOKUP(A142,$A$2:$Q141,13,FALSE)+M142)</f>
        <v>0.97361111111240461</v>
      </c>
    </row>
    <row r="143" spans="1:18" ht="26.25" thickBot="1" x14ac:dyDescent="0.3">
      <c r="A143" s="73">
        <f t="shared" si="11"/>
        <v>1212525264</v>
      </c>
      <c r="B143" s="73" t="str">
        <f t="shared" si="12"/>
        <v>121252526443907</v>
      </c>
      <c r="C143" s="46" t="s">
        <v>81</v>
      </c>
      <c r="D143" s="47">
        <v>1212525264</v>
      </c>
      <c r="E143" s="46" t="s">
        <v>207</v>
      </c>
      <c r="F143" s="46" t="s">
        <v>68</v>
      </c>
      <c r="G143" s="48">
        <v>43907</v>
      </c>
      <c r="H143" s="49">
        <v>0.7416666666666667</v>
      </c>
      <c r="I143" s="50"/>
      <c r="J143" s="50"/>
      <c r="K143" s="47" t="s">
        <v>66</v>
      </c>
      <c r="L143" s="51">
        <v>43911</v>
      </c>
      <c r="M143" s="56">
        <f t="shared" si="13"/>
        <v>4.2583333333313931</v>
      </c>
      <c r="N143" s="106" t="str">
        <f>VLOOKUP(A143,'Current Inpt by Religion'!C:I,6,FALSE)</f>
        <v>Lanarkshire</v>
      </c>
      <c r="O143" s="104">
        <f>COUNTIF($B$1:B143,B143)</f>
        <v>5</v>
      </c>
      <c r="P143" s="104">
        <f>COUNTIF($D$1:D143,D143)</f>
        <v>5</v>
      </c>
      <c r="Q143" s="104">
        <f t="shared" si="14"/>
        <v>0</v>
      </c>
      <c r="R143" s="105">
        <f>IF(O143=P143,M143,VLOOKUP(A143,$A$2:$Q142,13,FALSE)+M143)</f>
        <v>4.2583333333313931</v>
      </c>
    </row>
    <row r="144" spans="1:18" ht="26.25" thickBot="1" x14ac:dyDescent="0.3">
      <c r="A144" s="73">
        <f t="shared" si="11"/>
        <v>1207551023</v>
      </c>
      <c r="B144" s="73" t="str">
        <f t="shared" si="12"/>
        <v>120755102343909</v>
      </c>
      <c r="C144" s="46" t="s">
        <v>81</v>
      </c>
      <c r="D144" s="47">
        <v>1207551023</v>
      </c>
      <c r="E144" s="46" t="s">
        <v>224</v>
      </c>
      <c r="F144" s="46" t="s">
        <v>68</v>
      </c>
      <c r="G144" s="48">
        <v>43909</v>
      </c>
      <c r="H144" s="49">
        <v>0.55347222222222225</v>
      </c>
      <c r="I144" s="48">
        <v>43912</v>
      </c>
      <c r="J144" s="49">
        <v>0.70277777777777783</v>
      </c>
      <c r="K144" s="47" t="s">
        <v>66</v>
      </c>
      <c r="L144" s="51">
        <v>43911</v>
      </c>
      <c r="M144" s="56">
        <f t="shared" si="13"/>
        <v>2.4465277777781012</v>
      </c>
      <c r="N144" s="106" t="e">
        <f>VLOOKUP(A144,'Current Inpt by Religion'!C:I,6,FALSE)</f>
        <v>#N/A</v>
      </c>
      <c r="O144" s="104">
        <f>COUNTIF($B$1:B144,B144)</f>
        <v>3</v>
      </c>
      <c r="P144" s="104">
        <f>COUNTIF($D$1:D144,D144)</f>
        <v>3</v>
      </c>
      <c r="Q144" s="104">
        <f t="shared" si="14"/>
        <v>0</v>
      </c>
      <c r="R144" s="105">
        <f>IF(O144=P144,M144,VLOOKUP(A144,$A$2:$Q143,13,FALSE)+M144)</f>
        <v>2.4465277777781012</v>
      </c>
    </row>
    <row r="145" spans="1:18" ht="39" thickBot="1" x14ac:dyDescent="0.3">
      <c r="A145" s="73">
        <f t="shared" si="11"/>
        <v>2811506314</v>
      </c>
      <c r="B145" s="73" t="str">
        <f t="shared" si="12"/>
        <v>281150631443910</v>
      </c>
      <c r="C145" s="46" t="s">
        <v>81</v>
      </c>
      <c r="D145" s="47">
        <v>2811506314</v>
      </c>
      <c r="E145" s="46" t="s">
        <v>230</v>
      </c>
      <c r="F145" s="46" t="s">
        <v>68</v>
      </c>
      <c r="G145" s="48">
        <v>43910</v>
      </c>
      <c r="H145" s="49">
        <v>0.37986111111111115</v>
      </c>
      <c r="I145" s="50"/>
      <c r="J145" s="50"/>
      <c r="K145" s="47" t="s">
        <v>66</v>
      </c>
      <c r="L145" s="51">
        <v>43911</v>
      </c>
      <c r="M145" s="56">
        <f t="shared" si="13"/>
        <v>1.6201388888875954</v>
      </c>
      <c r="N145" s="106" t="str">
        <f>VLOOKUP(A145,'Current Inpt by Religion'!C:I,6,FALSE)</f>
        <v>Greater Glasgow and Clyde</v>
      </c>
      <c r="O145" s="104">
        <f>COUNTIF($B$1:B145,B145)</f>
        <v>2</v>
      </c>
      <c r="P145" s="104">
        <f>COUNTIF($D$1:D145,D145)</f>
        <v>2</v>
      </c>
      <c r="Q145" s="104">
        <f t="shared" si="14"/>
        <v>0</v>
      </c>
      <c r="R145" s="105">
        <f>IF(O145=P145,M145,VLOOKUP(A145,$A$2:$Q144,13,FALSE)+M145)</f>
        <v>1.6201388888875954</v>
      </c>
    </row>
    <row r="146" spans="1:18" ht="26.25" thickBot="1" x14ac:dyDescent="0.3">
      <c r="A146" s="73">
        <f t="shared" si="11"/>
        <v>2206663694</v>
      </c>
      <c r="B146" s="73" t="str">
        <f t="shared" si="12"/>
        <v>220666369443910</v>
      </c>
      <c r="C146" s="46" t="s">
        <v>81</v>
      </c>
      <c r="D146" s="47">
        <v>2206663694</v>
      </c>
      <c r="E146" s="46" t="s">
        <v>231</v>
      </c>
      <c r="F146" s="46" t="s">
        <v>68</v>
      </c>
      <c r="G146" s="48">
        <v>43910</v>
      </c>
      <c r="H146" s="49">
        <v>0.38055555555555554</v>
      </c>
      <c r="I146" s="48">
        <v>43912</v>
      </c>
      <c r="J146" s="49">
        <v>0.61388888888888882</v>
      </c>
      <c r="K146" s="47" t="s">
        <v>66</v>
      </c>
      <c r="L146" s="51">
        <v>43911</v>
      </c>
      <c r="M146" s="56">
        <f t="shared" si="13"/>
        <v>1.6194444444408873</v>
      </c>
      <c r="N146" s="106" t="e">
        <f>VLOOKUP(A146,'Current Inpt by Religion'!C:I,6,FALSE)</f>
        <v>#N/A</v>
      </c>
      <c r="O146" s="104">
        <f>COUNTIF($B$1:B146,B146)</f>
        <v>2</v>
      </c>
      <c r="P146" s="104">
        <f>COUNTIF($D$1:D146,D146)</f>
        <v>2</v>
      </c>
      <c r="Q146" s="104">
        <f t="shared" si="14"/>
        <v>0</v>
      </c>
      <c r="R146" s="105">
        <f>IF(O146=P146,M146,VLOOKUP(A146,$A$2:$Q145,13,FALSE)+M146)</f>
        <v>1.6194444444408873</v>
      </c>
    </row>
    <row r="147" spans="1:18" ht="26.25" thickBot="1" x14ac:dyDescent="0.3">
      <c r="A147" s="73">
        <f t="shared" si="11"/>
        <v>2211623697</v>
      </c>
      <c r="B147" s="73" t="str">
        <f t="shared" si="12"/>
        <v>221162369743910</v>
      </c>
      <c r="C147" s="46" t="s">
        <v>81</v>
      </c>
      <c r="D147" s="47">
        <v>2211623697</v>
      </c>
      <c r="E147" s="46" t="s">
        <v>232</v>
      </c>
      <c r="F147" s="46" t="s">
        <v>68</v>
      </c>
      <c r="G147" s="48">
        <v>43910</v>
      </c>
      <c r="H147" s="49">
        <v>0.77083333333333337</v>
      </c>
      <c r="I147" s="48">
        <v>43912</v>
      </c>
      <c r="J147" s="49">
        <v>0.61736111111111114</v>
      </c>
      <c r="K147" s="47" t="s">
        <v>66</v>
      </c>
      <c r="L147" s="51">
        <v>43911</v>
      </c>
      <c r="M147" s="56">
        <f t="shared" si="13"/>
        <v>1.2291666666642413</v>
      </c>
      <c r="N147" s="106" t="e">
        <f>VLOOKUP(A147,'Current Inpt by Religion'!C:I,6,FALSE)</f>
        <v>#N/A</v>
      </c>
      <c r="O147" s="104">
        <f>COUNTIF($B$1:B147,B147)</f>
        <v>2</v>
      </c>
      <c r="P147" s="104">
        <f>COUNTIF($D$1:D147,D147)</f>
        <v>2</v>
      </c>
      <c r="Q147" s="104">
        <f t="shared" si="14"/>
        <v>0</v>
      </c>
      <c r="R147" s="105">
        <f>IF(O147=P147,M147,VLOOKUP(A147,$A$2:$Q146,13,FALSE)+M147)</f>
        <v>1.2291666666642413</v>
      </c>
    </row>
    <row r="148" spans="1:18" ht="26.25" thickBot="1" x14ac:dyDescent="0.3">
      <c r="A148" s="73">
        <f t="shared" si="11"/>
        <v>2904353062</v>
      </c>
      <c r="B148" s="73" t="str">
        <f t="shared" si="12"/>
        <v>290435306243911</v>
      </c>
      <c r="C148" s="46" t="s">
        <v>81</v>
      </c>
      <c r="D148" s="47">
        <v>2904353062</v>
      </c>
      <c r="E148" s="46" t="s">
        <v>85</v>
      </c>
      <c r="F148" s="46" t="s">
        <v>68</v>
      </c>
      <c r="G148" s="48">
        <v>43911</v>
      </c>
      <c r="H148" s="49">
        <v>0.98958333333333337</v>
      </c>
      <c r="I148" s="48">
        <v>43912</v>
      </c>
      <c r="J148" s="49">
        <v>0.66597222222222219</v>
      </c>
      <c r="K148" s="47" t="s">
        <v>66</v>
      </c>
      <c r="L148" s="51">
        <v>43911</v>
      </c>
      <c r="M148" s="56">
        <f t="shared" si="13"/>
        <v>1.0416666664241347E-2</v>
      </c>
      <c r="N148" s="106" t="str">
        <f>VLOOKUP(A148,'Current Inpt by Religion'!C:I,6,FALSE)</f>
        <v>Greater Glasgow and Clyde</v>
      </c>
      <c r="O148" s="104">
        <f>COUNTIF($B$1:B148,B148)</f>
        <v>1</v>
      </c>
      <c r="P148" s="104">
        <f>COUNTIF($D$1:D148,D148)</f>
        <v>2</v>
      </c>
      <c r="Q148" s="104">
        <f t="shared" si="14"/>
        <v>1</v>
      </c>
      <c r="R148" s="105">
        <f>IF(O148=P148,M148,VLOOKUP(A148,$A$2:$Q147,13,FALSE)+M148)</f>
        <v>12.513194444443798</v>
      </c>
    </row>
    <row r="149" spans="1:18" ht="26.25" thickBot="1" x14ac:dyDescent="0.3">
      <c r="A149" s="73">
        <f t="shared" si="11"/>
        <v>1002575133</v>
      </c>
      <c r="B149" s="73" t="str">
        <f t="shared" si="12"/>
        <v>100257513343896</v>
      </c>
      <c r="C149" s="46" t="s">
        <v>63</v>
      </c>
      <c r="D149" s="47">
        <v>1002575133</v>
      </c>
      <c r="E149" s="46" t="s">
        <v>67</v>
      </c>
      <c r="F149" s="46" t="s">
        <v>68</v>
      </c>
      <c r="G149" s="48">
        <v>43896</v>
      </c>
      <c r="H149" s="49">
        <v>0.77013888888888893</v>
      </c>
      <c r="I149" s="50"/>
      <c r="J149" s="50"/>
      <c r="K149" s="47" t="s">
        <v>66</v>
      </c>
      <c r="L149" s="51">
        <v>43911</v>
      </c>
      <c r="M149" s="56">
        <f t="shared" si="13"/>
        <v>15.229861111110949</v>
      </c>
      <c r="N149" s="106" t="str">
        <f>VLOOKUP(A149,'Current Inpt by Religion'!C:I,6,FALSE)</f>
        <v>Lanarkshire</v>
      </c>
      <c r="O149" s="104">
        <f>COUNTIF($B$1:B149,B149)</f>
        <v>7</v>
      </c>
      <c r="P149" s="104">
        <f>COUNTIF($D$1:D149,D149)</f>
        <v>7</v>
      </c>
      <c r="Q149" s="104">
        <f t="shared" si="14"/>
        <v>0</v>
      </c>
      <c r="R149" s="105">
        <f>IF(O149=P149,M149,VLOOKUP(A149,$A$2:$Q148,13,FALSE)+M149)</f>
        <v>15.229861111110949</v>
      </c>
    </row>
    <row r="150" spans="1:18" ht="26.25" thickBot="1" x14ac:dyDescent="0.3">
      <c r="A150" s="73">
        <f t="shared" si="11"/>
        <v>812372034</v>
      </c>
      <c r="B150" s="73" t="str">
        <f t="shared" si="12"/>
        <v>81237203443900</v>
      </c>
      <c r="C150" s="46" t="s">
        <v>63</v>
      </c>
      <c r="D150" s="47">
        <v>812372034</v>
      </c>
      <c r="E150" s="46" t="s">
        <v>69</v>
      </c>
      <c r="F150" s="46" t="s">
        <v>70</v>
      </c>
      <c r="G150" s="48">
        <v>43900</v>
      </c>
      <c r="H150" s="49">
        <v>0.59513888888888888</v>
      </c>
      <c r="I150" s="50"/>
      <c r="J150" s="50"/>
      <c r="K150" s="47" t="s">
        <v>66</v>
      </c>
      <c r="L150" s="51">
        <v>43911</v>
      </c>
      <c r="M150" s="56">
        <f t="shared" si="13"/>
        <v>11.40486111111386</v>
      </c>
      <c r="N150" s="106" t="str">
        <f>VLOOKUP(A150,'Current Inpt by Religion'!C:I,6,FALSE)</f>
        <v>Highland</v>
      </c>
      <c r="O150" s="104">
        <f>COUNTIF($B$1:B150,B150)</f>
        <v>7</v>
      </c>
      <c r="P150" s="104">
        <f>COUNTIF($D$1:D150,D150)</f>
        <v>7</v>
      </c>
      <c r="Q150" s="104">
        <f t="shared" si="14"/>
        <v>0</v>
      </c>
      <c r="R150" s="105">
        <f>IF(O150=P150,M150,VLOOKUP(A150,$A$2:$Q149,13,FALSE)+M150)</f>
        <v>11.40486111111386</v>
      </c>
    </row>
    <row r="151" spans="1:18" ht="26.25" thickBot="1" x14ac:dyDescent="0.3">
      <c r="A151" s="73">
        <f t="shared" si="11"/>
        <v>801636396</v>
      </c>
      <c r="B151" s="73" t="str">
        <f t="shared" si="12"/>
        <v>80163639643901</v>
      </c>
      <c r="C151" s="46" t="s">
        <v>63</v>
      </c>
      <c r="D151" s="47">
        <v>801636396</v>
      </c>
      <c r="E151" s="46" t="s">
        <v>72</v>
      </c>
      <c r="F151" s="46" t="s">
        <v>70</v>
      </c>
      <c r="G151" s="48">
        <v>43901</v>
      </c>
      <c r="H151" s="49">
        <v>0.85416666666666663</v>
      </c>
      <c r="I151" s="50"/>
      <c r="J151" s="50"/>
      <c r="K151" s="47" t="s">
        <v>66</v>
      </c>
      <c r="L151" s="51">
        <v>43911</v>
      </c>
      <c r="M151" s="56">
        <f t="shared" si="13"/>
        <v>10.145833333335759</v>
      </c>
      <c r="N151" s="106" t="str">
        <f>VLOOKUP(A151,'Current Inpt by Religion'!C:I,6,FALSE)</f>
        <v>Greater Glasgow and Clyde</v>
      </c>
      <c r="O151" s="104">
        <f>COUNTIF($B$1:B151,B151)</f>
        <v>7</v>
      </c>
      <c r="P151" s="104">
        <f>COUNTIF($D$1:D151,D151)</f>
        <v>7</v>
      </c>
      <c r="Q151" s="104">
        <f t="shared" si="14"/>
        <v>0</v>
      </c>
      <c r="R151" s="105">
        <f>IF(O151=P151,M151,VLOOKUP(A151,$A$2:$Q150,13,FALSE)+M151)</f>
        <v>10.145833333335759</v>
      </c>
    </row>
    <row r="152" spans="1:18" ht="26.25" thickBot="1" x14ac:dyDescent="0.3">
      <c r="A152" s="73">
        <f t="shared" si="11"/>
        <v>2502465176</v>
      </c>
      <c r="B152" s="73" t="str">
        <f t="shared" si="12"/>
        <v>250246517643902</v>
      </c>
      <c r="C152" s="46" t="s">
        <v>63</v>
      </c>
      <c r="D152" s="47">
        <v>2502465176</v>
      </c>
      <c r="E152" s="46" t="s">
        <v>74</v>
      </c>
      <c r="F152" s="46" t="s">
        <v>68</v>
      </c>
      <c r="G152" s="48">
        <v>43902</v>
      </c>
      <c r="H152" s="49">
        <v>0.78472222222222221</v>
      </c>
      <c r="I152" s="50"/>
      <c r="J152" s="50"/>
      <c r="K152" s="47" t="s">
        <v>66</v>
      </c>
      <c r="L152" s="51">
        <v>43911</v>
      </c>
      <c r="M152" s="56">
        <f t="shared" si="13"/>
        <v>9.2152777777810115</v>
      </c>
      <c r="N152" s="106" t="str">
        <f>VLOOKUP(A152,'Current Inpt by Religion'!C:I,6,FALSE)</f>
        <v>Lanarkshire</v>
      </c>
      <c r="O152" s="104">
        <f>COUNTIF($B$1:B152,B152)</f>
        <v>7</v>
      </c>
      <c r="P152" s="104">
        <f>COUNTIF($D$1:D152,D152)</f>
        <v>7</v>
      </c>
      <c r="Q152" s="104">
        <f t="shared" si="14"/>
        <v>0</v>
      </c>
      <c r="R152" s="105">
        <f>IF(O152=P152,M152,VLOOKUP(A152,$A$2:$Q151,13,FALSE)+M152)</f>
        <v>9.2152777777810115</v>
      </c>
    </row>
    <row r="153" spans="1:18" ht="26.25" thickBot="1" x14ac:dyDescent="0.3">
      <c r="A153" s="73">
        <f t="shared" si="11"/>
        <v>1108593410</v>
      </c>
      <c r="B153" s="73" t="str">
        <f t="shared" si="12"/>
        <v>110859341043906</v>
      </c>
      <c r="C153" s="46" t="s">
        <v>63</v>
      </c>
      <c r="D153" s="47">
        <v>1108593410</v>
      </c>
      <c r="E153" s="46" t="s">
        <v>111</v>
      </c>
      <c r="F153" s="46" t="s">
        <v>68</v>
      </c>
      <c r="G153" s="48">
        <v>43906</v>
      </c>
      <c r="H153" s="49">
        <v>0.75416666666666676</v>
      </c>
      <c r="I153" s="50"/>
      <c r="J153" s="50"/>
      <c r="K153" s="47" t="s">
        <v>66</v>
      </c>
      <c r="L153" s="51">
        <v>43911</v>
      </c>
      <c r="M153" s="56">
        <f t="shared" si="13"/>
        <v>5.2458333333343035</v>
      </c>
      <c r="N153" s="106" t="str">
        <f>VLOOKUP(A153,'Current Inpt by Religion'!C:I,6,FALSE)</f>
        <v>Dumfries and Galloway</v>
      </c>
      <c r="O153" s="104">
        <f>COUNTIF($B$1:B153,B153)</f>
        <v>6</v>
      </c>
      <c r="P153" s="104">
        <f>COUNTIF($D$1:D153,D153)</f>
        <v>6</v>
      </c>
      <c r="Q153" s="104">
        <f t="shared" si="14"/>
        <v>0</v>
      </c>
      <c r="R153" s="105">
        <f>IF(O153=P153,M153,VLOOKUP(A153,$A$2:$Q152,13,FALSE)+M153)</f>
        <v>5.2458333333343035</v>
      </c>
    </row>
    <row r="154" spans="1:18" ht="26.25" thickBot="1" x14ac:dyDescent="0.3">
      <c r="A154" s="73">
        <f t="shared" si="11"/>
        <v>2703445199</v>
      </c>
      <c r="B154" s="73" t="str">
        <f t="shared" si="12"/>
        <v>270344519943910</v>
      </c>
      <c r="C154" s="46" t="s">
        <v>63</v>
      </c>
      <c r="D154" s="47">
        <v>2703445199</v>
      </c>
      <c r="E154" s="46" t="s">
        <v>226</v>
      </c>
      <c r="F154" s="46" t="s">
        <v>68</v>
      </c>
      <c r="G154" s="48">
        <v>43910</v>
      </c>
      <c r="H154" s="49">
        <v>0.50694444444444442</v>
      </c>
      <c r="I154" s="50"/>
      <c r="J154" s="50"/>
      <c r="K154" s="47" t="s">
        <v>66</v>
      </c>
      <c r="L154" s="51">
        <v>43911</v>
      </c>
      <c r="M154" s="56">
        <f t="shared" si="13"/>
        <v>1.4930555555547471</v>
      </c>
      <c r="N154" s="106" t="str">
        <f>VLOOKUP(A154,'Current Inpt by Religion'!C:I,6,FALSE)</f>
        <v>Lanarkshire</v>
      </c>
      <c r="O154" s="104">
        <f>COUNTIF($B$1:B154,B154)</f>
        <v>2</v>
      </c>
      <c r="P154" s="104">
        <f>COUNTIF($D$1:D154,D154)</f>
        <v>3</v>
      </c>
      <c r="Q154" s="104">
        <f t="shared" si="14"/>
        <v>1</v>
      </c>
      <c r="R154" s="105">
        <f>IF(O154=P154,M154,VLOOKUP(A154,$A$2:$Q153,13,FALSE)+M154)</f>
        <v>1.7743055555547471</v>
      </c>
    </row>
    <row r="155" spans="1:18" ht="26.25" thickBot="1" x14ac:dyDescent="0.3">
      <c r="A155" s="73">
        <f t="shared" si="11"/>
        <v>607615354</v>
      </c>
      <c r="B155" s="73" t="str">
        <f t="shared" si="12"/>
        <v>60761535443910</v>
      </c>
      <c r="C155" s="46" t="s">
        <v>63</v>
      </c>
      <c r="D155" s="47">
        <v>607615354</v>
      </c>
      <c r="E155" s="46" t="s">
        <v>221</v>
      </c>
      <c r="F155" s="46" t="s">
        <v>68</v>
      </c>
      <c r="G155" s="48">
        <v>43910</v>
      </c>
      <c r="H155" s="49">
        <v>0.76736111111111116</v>
      </c>
      <c r="I155" s="50"/>
      <c r="J155" s="50"/>
      <c r="K155" s="47" t="s">
        <v>66</v>
      </c>
      <c r="L155" s="51">
        <v>43911</v>
      </c>
      <c r="M155" s="56">
        <f t="shared" si="13"/>
        <v>1.2326388888905058</v>
      </c>
      <c r="N155" s="106" t="str">
        <f>VLOOKUP(A155,'Current Inpt by Religion'!C:I,6,FALSE)</f>
        <v>Lanarkshire</v>
      </c>
      <c r="O155" s="104">
        <f>COUNTIF($B$1:B155,B155)</f>
        <v>2</v>
      </c>
      <c r="P155" s="104">
        <f>COUNTIF($D$1:D155,D155)</f>
        <v>3</v>
      </c>
      <c r="Q155" s="104">
        <f t="shared" si="14"/>
        <v>1</v>
      </c>
      <c r="R155" s="105">
        <f>IF(O155=P155,M155,VLOOKUP(A155,$A$2:$Q154,13,FALSE)+M155)</f>
        <v>1.8743055555605679</v>
      </c>
    </row>
    <row r="156" spans="1:18" ht="26.25" thickBot="1" x14ac:dyDescent="0.3">
      <c r="A156" s="73">
        <f t="shared" si="11"/>
        <v>2302596633</v>
      </c>
      <c r="B156" s="73" t="str">
        <f t="shared" si="12"/>
        <v>230259663343903</v>
      </c>
      <c r="C156" s="46" t="s">
        <v>84</v>
      </c>
      <c r="D156" s="47">
        <v>2302596633</v>
      </c>
      <c r="E156" s="46" t="s">
        <v>89</v>
      </c>
      <c r="F156" s="46" t="s">
        <v>65</v>
      </c>
      <c r="G156" s="48">
        <v>43903</v>
      </c>
      <c r="H156" s="49">
        <v>0.54513888888888895</v>
      </c>
      <c r="I156" s="50"/>
      <c r="J156" s="50"/>
      <c r="K156" s="47" t="s">
        <v>66</v>
      </c>
      <c r="L156" s="51">
        <v>43912</v>
      </c>
      <c r="M156" s="56">
        <f t="shared" si="13"/>
        <v>9.4548611111094942</v>
      </c>
      <c r="N156" s="106" t="str">
        <f>VLOOKUP(A156,'Current Inpt by Religion'!C:I,6,FALSE)</f>
        <v>Ayrshire and Arran</v>
      </c>
      <c r="O156" s="104">
        <f>COUNTIF($B$1:B156,B156)</f>
        <v>8</v>
      </c>
      <c r="P156" s="104">
        <f>COUNTIF($D$1:D156,D156)</f>
        <v>8</v>
      </c>
      <c r="Q156" s="104">
        <f t="shared" si="14"/>
        <v>0</v>
      </c>
      <c r="R156" s="105">
        <f>IF(O156=P156,M156,VLOOKUP(A156,$A$2:$Q155,13,FALSE)+M156)</f>
        <v>9.4548611111094942</v>
      </c>
    </row>
    <row r="157" spans="1:18" ht="26.25" thickBot="1" x14ac:dyDescent="0.3">
      <c r="A157" s="73">
        <f t="shared" si="11"/>
        <v>503446270</v>
      </c>
      <c r="B157" s="73" t="str">
        <f t="shared" si="12"/>
        <v>50344627043906</v>
      </c>
      <c r="C157" s="46" t="s">
        <v>84</v>
      </c>
      <c r="D157" s="47">
        <v>503446270</v>
      </c>
      <c r="E157" s="46" t="s">
        <v>82</v>
      </c>
      <c r="F157" s="46" t="s">
        <v>68</v>
      </c>
      <c r="G157" s="48">
        <v>43906</v>
      </c>
      <c r="H157" s="49">
        <v>0.4201388888888889</v>
      </c>
      <c r="I157" s="50"/>
      <c r="J157" s="50"/>
      <c r="K157" s="47" t="s">
        <v>66</v>
      </c>
      <c r="L157" s="51">
        <v>43912</v>
      </c>
      <c r="M157" s="56">
        <f t="shared" si="13"/>
        <v>6.5798611111094942</v>
      </c>
      <c r="N157" s="106" t="str">
        <f>VLOOKUP(A157,'Current Inpt by Religion'!C:I,6,FALSE)</f>
        <v>Greater Glasgow and Clyde</v>
      </c>
      <c r="O157" s="104">
        <f>COUNTIF($B$1:B157,B157)</f>
        <v>7</v>
      </c>
      <c r="P157" s="104">
        <f>COUNTIF($D$1:D157,D157)</f>
        <v>8</v>
      </c>
      <c r="Q157" s="104">
        <f t="shared" si="14"/>
        <v>1</v>
      </c>
      <c r="R157" s="105">
        <f>IF(O157=P157,M157,VLOOKUP(A157,$A$2:$Q156,13,FALSE)+M157)</f>
        <v>7.5284722222204437</v>
      </c>
    </row>
    <row r="158" spans="1:18" ht="26.25" thickBot="1" x14ac:dyDescent="0.3">
      <c r="A158" s="73">
        <f t="shared" si="11"/>
        <v>1003476635</v>
      </c>
      <c r="B158" s="73" t="str">
        <f t="shared" si="12"/>
        <v>100347663543910</v>
      </c>
      <c r="C158" s="46" t="s">
        <v>84</v>
      </c>
      <c r="D158" s="47">
        <v>1003476635</v>
      </c>
      <c r="E158" s="46" t="s">
        <v>107</v>
      </c>
      <c r="F158" s="46" t="s">
        <v>68</v>
      </c>
      <c r="G158" s="48">
        <v>43910</v>
      </c>
      <c r="H158" s="49">
        <v>0.64861111111111114</v>
      </c>
      <c r="I158" s="50"/>
      <c r="J158" s="50"/>
      <c r="K158" s="47" t="s">
        <v>66</v>
      </c>
      <c r="L158" s="51">
        <v>43912</v>
      </c>
      <c r="M158" s="56">
        <f t="shared" si="13"/>
        <v>2.351388888891961</v>
      </c>
      <c r="N158" s="106" t="str">
        <f>VLOOKUP(A158,'Current Inpt by Religion'!C:I,6,FALSE)</f>
        <v>Greater Glasgow and Clyde</v>
      </c>
      <c r="O158" s="104">
        <f>COUNTIF($B$1:B158,B158)</f>
        <v>3</v>
      </c>
      <c r="P158" s="104">
        <f>COUNTIF($D$1:D158,D158)</f>
        <v>7</v>
      </c>
      <c r="Q158" s="104">
        <f t="shared" si="14"/>
        <v>4</v>
      </c>
      <c r="R158" s="105">
        <f>IF(O158=P158,M158,VLOOKUP(A158,$A$2:$Q157,13,FALSE)+M158)</f>
        <v>2.7513888888934162</v>
      </c>
    </row>
    <row r="159" spans="1:18" ht="26.25" thickBot="1" x14ac:dyDescent="0.3">
      <c r="A159" s="73">
        <f t="shared" si="11"/>
        <v>2608513352</v>
      </c>
      <c r="B159" s="73" t="str">
        <f t="shared" si="12"/>
        <v>260851335243911</v>
      </c>
      <c r="C159" s="46" t="s">
        <v>84</v>
      </c>
      <c r="D159" s="47">
        <v>2608513352</v>
      </c>
      <c r="E159" s="46" t="s">
        <v>222</v>
      </c>
      <c r="F159" s="46" t="s">
        <v>68</v>
      </c>
      <c r="G159" s="48">
        <v>43911</v>
      </c>
      <c r="H159" s="49">
        <v>0.65</v>
      </c>
      <c r="I159" s="50"/>
      <c r="J159" s="50"/>
      <c r="K159" s="47" t="s">
        <v>66</v>
      </c>
      <c r="L159" s="51">
        <v>43912</v>
      </c>
      <c r="M159" s="56">
        <f t="shared" si="13"/>
        <v>1.3499999999985448</v>
      </c>
      <c r="N159" s="106" t="str">
        <f>VLOOKUP(A159,'Current Inpt by Religion'!C:I,6,FALSE)</f>
        <v>Western Isles</v>
      </c>
      <c r="O159" s="104">
        <f>COUNTIF($B$1:B159,B159)</f>
        <v>2</v>
      </c>
      <c r="P159" s="104">
        <f>COUNTIF($D$1:D159,D159)</f>
        <v>4</v>
      </c>
      <c r="Q159" s="104">
        <f t="shared" si="14"/>
        <v>2</v>
      </c>
      <c r="R159" s="105">
        <f>IF(O159=P159,M159,VLOOKUP(A159,$A$2:$Q158,13,FALSE)+M159)</f>
        <v>1.953472222223354</v>
      </c>
    </row>
    <row r="160" spans="1:18" ht="26.25" thickBot="1" x14ac:dyDescent="0.3">
      <c r="A160" s="73">
        <f t="shared" si="11"/>
        <v>108603202</v>
      </c>
      <c r="B160" s="73" t="str">
        <f t="shared" si="12"/>
        <v>10860320243911</v>
      </c>
      <c r="C160" s="46" t="s">
        <v>84</v>
      </c>
      <c r="D160" s="47">
        <v>108603202</v>
      </c>
      <c r="E160" s="46" t="s">
        <v>205</v>
      </c>
      <c r="F160" s="46" t="s">
        <v>68</v>
      </c>
      <c r="G160" s="48">
        <v>43911</v>
      </c>
      <c r="H160" s="49">
        <v>0.65069444444444446</v>
      </c>
      <c r="I160" s="50"/>
      <c r="J160" s="50"/>
      <c r="K160" s="47" t="s">
        <v>66</v>
      </c>
      <c r="L160" s="51">
        <v>43912</v>
      </c>
      <c r="M160" s="56">
        <f t="shared" si="13"/>
        <v>1.3493055555591127</v>
      </c>
      <c r="N160" s="106" t="str">
        <f>VLOOKUP(A160,'Current Inpt by Religion'!C:I,6,FALSE)</f>
        <v>Dumfries and Galloway</v>
      </c>
      <c r="O160" s="104">
        <f>COUNTIF($B$1:B160,B160)</f>
        <v>2</v>
      </c>
      <c r="P160" s="104">
        <f>COUNTIF($D$1:D160,D160)</f>
        <v>6</v>
      </c>
      <c r="Q160" s="104">
        <f t="shared" si="14"/>
        <v>4</v>
      </c>
      <c r="R160" s="105">
        <f>IF(O160=P160,M160,VLOOKUP(A160,$A$2:$Q159,13,FALSE)+M160)</f>
        <v>1.9736111111124046</v>
      </c>
    </row>
    <row r="161" spans="1:18" ht="26.25" thickBot="1" x14ac:dyDescent="0.3">
      <c r="A161" s="73">
        <f t="shared" si="11"/>
        <v>1212525264</v>
      </c>
      <c r="B161" s="73" t="str">
        <f t="shared" si="12"/>
        <v>121252526443907</v>
      </c>
      <c r="C161" s="46" t="s">
        <v>81</v>
      </c>
      <c r="D161" s="47">
        <v>1212525264</v>
      </c>
      <c r="E161" s="46" t="s">
        <v>207</v>
      </c>
      <c r="F161" s="46" t="s">
        <v>68</v>
      </c>
      <c r="G161" s="48">
        <v>43907</v>
      </c>
      <c r="H161" s="49">
        <v>0.7416666666666667</v>
      </c>
      <c r="I161" s="50"/>
      <c r="J161" s="50"/>
      <c r="K161" s="47" t="s">
        <v>66</v>
      </c>
      <c r="L161" s="51">
        <v>43912</v>
      </c>
      <c r="M161" s="56">
        <f t="shared" si="13"/>
        <v>5.2583333333313931</v>
      </c>
      <c r="N161" s="106" t="str">
        <f>VLOOKUP(A161,'Current Inpt by Religion'!C:I,6,FALSE)</f>
        <v>Lanarkshire</v>
      </c>
      <c r="O161" s="104">
        <f>COUNTIF($B$1:B161,B161)</f>
        <v>6</v>
      </c>
      <c r="P161" s="104">
        <f>COUNTIF($D$1:D161,D161)</f>
        <v>6</v>
      </c>
      <c r="Q161" s="104">
        <f t="shared" si="14"/>
        <v>0</v>
      </c>
      <c r="R161" s="105">
        <f>IF(O161=P161,M161,VLOOKUP(A161,$A$2:$Q160,13,FALSE)+M161)</f>
        <v>5.2583333333313931</v>
      </c>
    </row>
    <row r="162" spans="1:18" ht="39" thickBot="1" x14ac:dyDescent="0.3">
      <c r="A162" s="73">
        <f t="shared" si="11"/>
        <v>2811506314</v>
      </c>
      <c r="B162" s="73" t="str">
        <f t="shared" si="12"/>
        <v>281150631443910</v>
      </c>
      <c r="C162" s="46" t="s">
        <v>81</v>
      </c>
      <c r="D162" s="47">
        <v>2811506314</v>
      </c>
      <c r="E162" s="46" t="s">
        <v>230</v>
      </c>
      <c r="F162" s="46" t="s">
        <v>68</v>
      </c>
      <c r="G162" s="48">
        <v>43910</v>
      </c>
      <c r="H162" s="49">
        <v>0.37986111111111115</v>
      </c>
      <c r="I162" s="50"/>
      <c r="J162" s="50"/>
      <c r="K162" s="47" t="s">
        <v>66</v>
      </c>
      <c r="L162" s="51">
        <v>43912</v>
      </c>
      <c r="M162" s="56">
        <f t="shared" si="13"/>
        <v>2.6201388888875954</v>
      </c>
      <c r="N162" s="106" t="str">
        <f>VLOOKUP(A162,'Current Inpt by Religion'!C:I,6,FALSE)</f>
        <v>Greater Glasgow and Clyde</v>
      </c>
      <c r="O162" s="104">
        <f>COUNTIF($B$1:B162,B162)</f>
        <v>3</v>
      </c>
      <c r="P162" s="104">
        <f>COUNTIF($D$1:D162,D162)</f>
        <v>3</v>
      </c>
      <c r="Q162" s="104">
        <f t="shared" si="14"/>
        <v>0</v>
      </c>
      <c r="R162" s="105">
        <f>IF(O162=P162,M162,VLOOKUP(A162,$A$2:$Q161,13,FALSE)+M162)</f>
        <v>2.6201388888875954</v>
      </c>
    </row>
    <row r="163" spans="1:18" ht="26.25" thickBot="1" x14ac:dyDescent="0.3">
      <c r="A163" s="73">
        <f t="shared" si="11"/>
        <v>2904353062</v>
      </c>
      <c r="B163" s="73" t="str">
        <f t="shared" si="12"/>
        <v>290435306243912</v>
      </c>
      <c r="C163" s="46" t="s">
        <v>81</v>
      </c>
      <c r="D163" s="47">
        <v>2904353062</v>
      </c>
      <c r="E163" s="46" t="s">
        <v>85</v>
      </c>
      <c r="F163" s="46" t="s">
        <v>68</v>
      </c>
      <c r="G163" s="48">
        <v>43912</v>
      </c>
      <c r="H163" s="49">
        <v>0.67013888888888884</v>
      </c>
      <c r="I163" s="50"/>
      <c r="J163" s="50"/>
      <c r="K163" s="47" t="s">
        <v>66</v>
      </c>
      <c r="L163" s="51">
        <v>43912</v>
      </c>
      <c r="M163" s="56">
        <f t="shared" si="13"/>
        <v>0.32986111110949423</v>
      </c>
      <c r="N163" s="106" t="str">
        <f>VLOOKUP(A163,'Current Inpt by Religion'!C:I,6,FALSE)</f>
        <v>Greater Glasgow and Clyde</v>
      </c>
      <c r="O163" s="104">
        <f>COUNTIF($B$1:B163,B163)</f>
        <v>1</v>
      </c>
      <c r="P163" s="104">
        <f>COUNTIF($D$1:D163,D163)</f>
        <v>3</v>
      </c>
      <c r="Q163" s="104">
        <f t="shared" si="14"/>
        <v>2</v>
      </c>
      <c r="R163" s="105">
        <f>IF(O163=P163,M163,VLOOKUP(A163,$A$2:$Q162,13,FALSE)+M163)</f>
        <v>12.832638888889051</v>
      </c>
    </row>
    <row r="164" spans="1:18" ht="26.25" thickBot="1" x14ac:dyDescent="0.3">
      <c r="A164" s="73">
        <f t="shared" si="11"/>
        <v>1002575133</v>
      </c>
      <c r="B164" s="73" t="str">
        <f t="shared" si="12"/>
        <v>100257513343896</v>
      </c>
      <c r="C164" s="46" t="s">
        <v>63</v>
      </c>
      <c r="D164" s="47">
        <v>1002575133</v>
      </c>
      <c r="E164" s="46" t="s">
        <v>67</v>
      </c>
      <c r="F164" s="46" t="s">
        <v>68</v>
      </c>
      <c r="G164" s="48">
        <v>43896</v>
      </c>
      <c r="H164" s="49">
        <v>0.77013888888888893</v>
      </c>
      <c r="I164" s="50"/>
      <c r="J164" s="50"/>
      <c r="K164" s="47" t="s">
        <v>66</v>
      </c>
      <c r="L164" s="51">
        <v>43912</v>
      </c>
      <c r="M164" s="56">
        <f t="shared" si="13"/>
        <v>16.229861111110949</v>
      </c>
      <c r="N164" s="106" t="str">
        <f>VLOOKUP(A164,'Current Inpt by Religion'!C:I,6,FALSE)</f>
        <v>Lanarkshire</v>
      </c>
      <c r="O164" s="104">
        <f>COUNTIF($B$1:B164,B164)</f>
        <v>8</v>
      </c>
      <c r="P164" s="104">
        <f>COUNTIF($D$1:D164,D164)</f>
        <v>8</v>
      </c>
      <c r="Q164" s="104">
        <f t="shared" si="14"/>
        <v>0</v>
      </c>
      <c r="R164" s="105">
        <f>IF(O164=P164,M164,VLOOKUP(A164,$A$2:$Q163,13,FALSE)+M164)</f>
        <v>16.229861111110949</v>
      </c>
    </row>
    <row r="165" spans="1:18" ht="26.25" thickBot="1" x14ac:dyDescent="0.3">
      <c r="A165" s="73">
        <f t="shared" si="11"/>
        <v>812372034</v>
      </c>
      <c r="B165" s="73" t="str">
        <f t="shared" si="12"/>
        <v>81237203443900</v>
      </c>
      <c r="C165" s="46" t="s">
        <v>63</v>
      </c>
      <c r="D165" s="47">
        <v>812372034</v>
      </c>
      <c r="E165" s="46" t="s">
        <v>69</v>
      </c>
      <c r="F165" s="46" t="s">
        <v>70</v>
      </c>
      <c r="G165" s="48">
        <v>43900</v>
      </c>
      <c r="H165" s="49">
        <v>0.59513888888888888</v>
      </c>
      <c r="I165" s="50"/>
      <c r="J165" s="50"/>
      <c r="K165" s="47" t="s">
        <v>66</v>
      </c>
      <c r="L165" s="51">
        <v>43912</v>
      </c>
      <c r="M165" s="56">
        <f t="shared" si="13"/>
        <v>12.40486111111386</v>
      </c>
      <c r="N165" s="106" t="str">
        <f>VLOOKUP(A165,'Current Inpt by Religion'!C:I,6,FALSE)</f>
        <v>Highland</v>
      </c>
      <c r="O165" s="104">
        <f>COUNTIF($B$1:B165,B165)</f>
        <v>8</v>
      </c>
      <c r="P165" s="104">
        <f>COUNTIF($D$1:D165,D165)</f>
        <v>8</v>
      </c>
      <c r="Q165" s="104">
        <f t="shared" si="14"/>
        <v>0</v>
      </c>
      <c r="R165" s="105">
        <f>IF(O165=P165,M165,VLOOKUP(A165,$A$2:$Q164,13,FALSE)+M165)</f>
        <v>12.40486111111386</v>
      </c>
    </row>
    <row r="166" spans="1:18" ht="26.25" thickBot="1" x14ac:dyDescent="0.3">
      <c r="A166" s="73">
        <f t="shared" si="11"/>
        <v>801636396</v>
      </c>
      <c r="B166" s="73" t="str">
        <f t="shared" si="12"/>
        <v>80163639643901</v>
      </c>
      <c r="C166" s="46" t="s">
        <v>63</v>
      </c>
      <c r="D166" s="47">
        <v>801636396</v>
      </c>
      <c r="E166" s="46" t="s">
        <v>72</v>
      </c>
      <c r="F166" s="46" t="s">
        <v>70</v>
      </c>
      <c r="G166" s="48">
        <v>43901</v>
      </c>
      <c r="H166" s="49">
        <v>0.85416666666666663</v>
      </c>
      <c r="I166" s="50"/>
      <c r="J166" s="50"/>
      <c r="K166" s="47" t="s">
        <v>66</v>
      </c>
      <c r="L166" s="51">
        <v>43912</v>
      </c>
      <c r="M166" s="56">
        <f t="shared" si="13"/>
        <v>11.145833333335759</v>
      </c>
      <c r="N166" s="106" t="str">
        <f>VLOOKUP(A166,'Current Inpt by Religion'!C:I,6,FALSE)</f>
        <v>Greater Glasgow and Clyde</v>
      </c>
      <c r="O166" s="104">
        <f>COUNTIF($B$1:B166,B166)</f>
        <v>8</v>
      </c>
      <c r="P166" s="104">
        <f>COUNTIF($D$1:D166,D166)</f>
        <v>8</v>
      </c>
      <c r="Q166" s="104">
        <f t="shared" si="14"/>
        <v>0</v>
      </c>
      <c r="R166" s="105">
        <f>IF(O166=P166,M166,VLOOKUP(A166,$A$2:$Q165,13,FALSE)+M166)</f>
        <v>11.145833333335759</v>
      </c>
    </row>
    <row r="167" spans="1:18" ht="26.25" thickBot="1" x14ac:dyDescent="0.3">
      <c r="A167" s="73">
        <f t="shared" si="11"/>
        <v>2502465176</v>
      </c>
      <c r="B167" s="73" t="str">
        <f t="shared" si="12"/>
        <v>250246517643902</v>
      </c>
      <c r="C167" s="46" t="s">
        <v>63</v>
      </c>
      <c r="D167" s="47">
        <v>2502465176</v>
      </c>
      <c r="E167" s="46" t="s">
        <v>74</v>
      </c>
      <c r="F167" s="46" t="s">
        <v>68</v>
      </c>
      <c r="G167" s="48">
        <v>43902</v>
      </c>
      <c r="H167" s="49">
        <v>0.78472222222222221</v>
      </c>
      <c r="I167" s="50"/>
      <c r="J167" s="50"/>
      <c r="K167" s="47" t="s">
        <v>66</v>
      </c>
      <c r="L167" s="51">
        <v>43912</v>
      </c>
      <c r="M167" s="56">
        <f t="shared" si="13"/>
        <v>10.215277777781012</v>
      </c>
      <c r="N167" s="106" t="str">
        <f>VLOOKUP(A167,'Current Inpt by Religion'!C:I,6,FALSE)</f>
        <v>Lanarkshire</v>
      </c>
      <c r="O167" s="104">
        <f>COUNTIF($B$1:B167,B167)</f>
        <v>8</v>
      </c>
      <c r="P167" s="104">
        <f>COUNTIF($D$1:D167,D167)</f>
        <v>8</v>
      </c>
      <c r="Q167" s="104">
        <f t="shared" si="14"/>
        <v>0</v>
      </c>
      <c r="R167" s="105">
        <f>IF(O167=P167,M167,VLOOKUP(A167,$A$2:$Q166,13,FALSE)+M167)</f>
        <v>10.215277777781012</v>
      </c>
    </row>
    <row r="168" spans="1:18" ht="26.25" thickBot="1" x14ac:dyDescent="0.3">
      <c r="A168" s="73">
        <f t="shared" si="11"/>
        <v>1108593410</v>
      </c>
      <c r="B168" s="73" t="str">
        <f t="shared" si="12"/>
        <v>110859341043906</v>
      </c>
      <c r="C168" s="46" t="s">
        <v>63</v>
      </c>
      <c r="D168" s="47">
        <v>1108593410</v>
      </c>
      <c r="E168" s="46" t="s">
        <v>111</v>
      </c>
      <c r="F168" s="46" t="s">
        <v>68</v>
      </c>
      <c r="G168" s="48">
        <v>43906</v>
      </c>
      <c r="H168" s="49">
        <v>0.75416666666666676</v>
      </c>
      <c r="I168" s="50"/>
      <c r="J168" s="50"/>
      <c r="K168" s="47" t="s">
        <v>66</v>
      </c>
      <c r="L168" s="51">
        <v>43912</v>
      </c>
      <c r="M168" s="56">
        <f t="shared" si="13"/>
        <v>6.2458333333343035</v>
      </c>
      <c r="N168" s="106" t="str">
        <f>VLOOKUP(A168,'Current Inpt by Religion'!C:I,6,FALSE)</f>
        <v>Dumfries and Galloway</v>
      </c>
      <c r="O168" s="104">
        <f>COUNTIF($B$1:B168,B168)</f>
        <v>7</v>
      </c>
      <c r="P168" s="104">
        <f>COUNTIF($D$1:D168,D168)</f>
        <v>7</v>
      </c>
      <c r="Q168" s="104">
        <f t="shared" si="14"/>
        <v>0</v>
      </c>
      <c r="R168" s="105">
        <f>IF(O168=P168,M168,VLOOKUP(A168,$A$2:$Q167,13,FALSE)+M168)</f>
        <v>6.2458333333343035</v>
      </c>
    </row>
    <row r="169" spans="1:18" ht="26.25" thickBot="1" x14ac:dyDescent="0.3">
      <c r="A169" s="73">
        <f t="shared" si="11"/>
        <v>2703445199</v>
      </c>
      <c r="B169" s="73" t="str">
        <f t="shared" si="12"/>
        <v>270344519943910</v>
      </c>
      <c r="C169" s="46" t="s">
        <v>63</v>
      </c>
      <c r="D169" s="47">
        <v>2703445199</v>
      </c>
      <c r="E169" s="46" t="s">
        <v>226</v>
      </c>
      <c r="F169" s="46" t="s">
        <v>68</v>
      </c>
      <c r="G169" s="48">
        <v>43910</v>
      </c>
      <c r="H169" s="49">
        <v>0.50694444444444442</v>
      </c>
      <c r="I169" s="50"/>
      <c r="J169" s="50"/>
      <c r="K169" s="47" t="s">
        <v>66</v>
      </c>
      <c r="L169" s="51">
        <v>43912</v>
      </c>
      <c r="M169" s="56">
        <f t="shared" si="13"/>
        <v>2.4930555555547471</v>
      </c>
      <c r="N169" s="106" t="str">
        <f>VLOOKUP(A169,'Current Inpt by Religion'!C:I,6,FALSE)</f>
        <v>Lanarkshire</v>
      </c>
      <c r="O169" s="104">
        <f>COUNTIF($B$1:B169,B169)</f>
        <v>3</v>
      </c>
      <c r="P169" s="104">
        <f>COUNTIF($D$1:D169,D169)</f>
        <v>4</v>
      </c>
      <c r="Q169" s="104">
        <f t="shared" si="14"/>
        <v>1</v>
      </c>
      <c r="R169" s="105">
        <f>IF(O169=P169,M169,VLOOKUP(A169,$A$2:$Q168,13,FALSE)+M169)</f>
        <v>2.7743055555547471</v>
      </c>
    </row>
    <row r="170" spans="1:18" ht="26.25" thickBot="1" x14ac:dyDescent="0.3">
      <c r="A170" s="73">
        <f t="shared" si="11"/>
        <v>607615354</v>
      </c>
      <c r="B170" s="73" t="str">
        <f t="shared" si="12"/>
        <v>60761535443910</v>
      </c>
      <c r="C170" s="46" t="s">
        <v>63</v>
      </c>
      <c r="D170" s="47">
        <v>607615354</v>
      </c>
      <c r="E170" s="46" t="s">
        <v>221</v>
      </c>
      <c r="F170" s="46" t="s">
        <v>68</v>
      </c>
      <c r="G170" s="48">
        <v>43910</v>
      </c>
      <c r="H170" s="49">
        <v>0.76736111111111116</v>
      </c>
      <c r="I170" s="50"/>
      <c r="J170" s="50"/>
      <c r="K170" s="47" t="s">
        <v>66</v>
      </c>
      <c r="L170" s="51">
        <v>43912</v>
      </c>
      <c r="M170" s="56">
        <f t="shared" si="13"/>
        <v>2.2326388888905058</v>
      </c>
      <c r="N170" s="106" t="str">
        <f>VLOOKUP(A170,'Current Inpt by Religion'!C:I,6,FALSE)</f>
        <v>Lanarkshire</v>
      </c>
      <c r="O170" s="104">
        <f>COUNTIF($B$1:B170,B170)</f>
        <v>3</v>
      </c>
      <c r="P170" s="104">
        <f>COUNTIF($D$1:D170,D170)</f>
        <v>4</v>
      </c>
      <c r="Q170" s="104">
        <f t="shared" si="14"/>
        <v>1</v>
      </c>
      <c r="R170" s="105">
        <f>IF(O170=P170,M170,VLOOKUP(A170,$A$2:$Q169,13,FALSE)+M170)</f>
        <v>2.8743055555605679</v>
      </c>
    </row>
    <row r="171" spans="1:18" ht="26.25" thickBot="1" x14ac:dyDescent="0.3">
      <c r="A171" s="73">
        <f t="shared" si="11"/>
        <v>1605622230</v>
      </c>
      <c r="B171" s="73" t="str">
        <f t="shared" si="12"/>
        <v>160562223043912</v>
      </c>
      <c r="C171" s="46" t="s">
        <v>63</v>
      </c>
      <c r="D171" s="47">
        <v>1605622230</v>
      </c>
      <c r="E171" s="46" t="s">
        <v>209</v>
      </c>
      <c r="F171" s="46" t="s">
        <v>70</v>
      </c>
      <c r="G171" s="48">
        <v>43912</v>
      </c>
      <c r="H171" s="49">
        <v>0.25</v>
      </c>
      <c r="I171" s="50"/>
      <c r="J171" s="50"/>
      <c r="K171" s="47" t="s">
        <v>66</v>
      </c>
      <c r="L171" s="51">
        <v>43912</v>
      </c>
      <c r="M171" s="56">
        <f t="shared" si="13"/>
        <v>0.75</v>
      </c>
      <c r="N171" s="106" t="str">
        <f>VLOOKUP(A171,'Current Inpt by Religion'!C:I,6,FALSE)</f>
        <v>Grampian</v>
      </c>
      <c r="O171" s="104">
        <f>COUNTIF($B$1:B171,B171)</f>
        <v>1</v>
      </c>
      <c r="P171" s="104">
        <f>COUNTIF($D$1:D171,D171)</f>
        <v>4</v>
      </c>
      <c r="Q171" s="104">
        <f t="shared" si="14"/>
        <v>3</v>
      </c>
      <c r="R171" s="105">
        <f>IF(O171=P171,M171,VLOOKUP(A171,$A$2:$Q170,13,FALSE)+M171)</f>
        <v>1.0680555555591127</v>
      </c>
    </row>
    <row r="172" spans="1:18" ht="26.25" thickBot="1" x14ac:dyDescent="0.3">
      <c r="A172" s="73">
        <f t="shared" ref="A172:A190" si="15">D172</f>
        <v>503446270</v>
      </c>
      <c r="B172" s="73" t="str">
        <f t="shared" ref="B172:B190" si="16">A172&amp;G172</f>
        <v>50344627043906</v>
      </c>
      <c r="C172" s="46" t="s">
        <v>84</v>
      </c>
      <c r="D172" s="47">
        <v>503446270</v>
      </c>
      <c r="E172" s="46" t="s">
        <v>82</v>
      </c>
      <c r="F172" s="46" t="s">
        <v>68</v>
      </c>
      <c r="G172" s="48">
        <v>43906</v>
      </c>
      <c r="H172" s="49">
        <v>0.4201388888888889</v>
      </c>
      <c r="I172" s="50"/>
      <c r="J172" s="50"/>
      <c r="K172" s="47" t="s">
        <v>66</v>
      </c>
      <c r="L172" s="51">
        <v>43913</v>
      </c>
      <c r="M172" s="56">
        <f t="shared" ref="M172:M190" si="17">(L172+$M$1)-(G172+H172)</f>
        <v>7.5798611111094942</v>
      </c>
      <c r="N172" s="106" t="str">
        <f>VLOOKUP(A172,'Current Inpt by Religion'!C:I,6,FALSE)</f>
        <v>Greater Glasgow and Clyde</v>
      </c>
      <c r="O172" s="104">
        <f>COUNTIF($B$1:B172,B172)</f>
        <v>8</v>
      </c>
      <c r="P172" s="104">
        <f>COUNTIF($D$1:D172,D172)</f>
        <v>9</v>
      </c>
      <c r="Q172" s="104">
        <f t="shared" ref="Q172:Q190" si="18">P172-O172</f>
        <v>1</v>
      </c>
      <c r="R172" s="105">
        <f>IF(O172=P172,M172,VLOOKUP(A172,$A$2:$Q171,13,FALSE)+M172)</f>
        <v>8.5284722222204437</v>
      </c>
    </row>
    <row r="173" spans="1:18" ht="26.25" thickBot="1" x14ac:dyDescent="0.3">
      <c r="A173" s="73">
        <f t="shared" si="15"/>
        <v>1003476635</v>
      </c>
      <c r="B173" s="73" t="str">
        <f t="shared" si="16"/>
        <v>100347663543910</v>
      </c>
      <c r="C173" s="46" t="s">
        <v>84</v>
      </c>
      <c r="D173" s="47">
        <v>1003476635</v>
      </c>
      <c r="E173" s="46" t="s">
        <v>107</v>
      </c>
      <c r="F173" s="46" t="s">
        <v>68</v>
      </c>
      <c r="G173" s="48">
        <v>43910</v>
      </c>
      <c r="H173" s="49">
        <v>0.64861111111111114</v>
      </c>
      <c r="I173" s="50"/>
      <c r="J173" s="50"/>
      <c r="K173" s="47" t="s">
        <v>66</v>
      </c>
      <c r="L173" s="51">
        <v>43913</v>
      </c>
      <c r="M173" s="56">
        <f t="shared" si="17"/>
        <v>3.351388888891961</v>
      </c>
      <c r="N173" s="106" t="str">
        <f>VLOOKUP(A173,'Current Inpt by Religion'!C:I,6,FALSE)</f>
        <v>Greater Glasgow and Clyde</v>
      </c>
      <c r="O173" s="104">
        <f>COUNTIF($B$1:B173,B173)</f>
        <v>4</v>
      </c>
      <c r="P173" s="104">
        <f>COUNTIF($D$1:D173,D173)</f>
        <v>8</v>
      </c>
      <c r="Q173" s="104">
        <f t="shared" si="18"/>
        <v>4</v>
      </c>
      <c r="R173" s="105">
        <f>IF(O173=P173,M173,VLOOKUP(A173,$A$2:$Q172,13,FALSE)+M173)</f>
        <v>3.7513888888934162</v>
      </c>
    </row>
    <row r="174" spans="1:18" ht="26.25" thickBot="1" x14ac:dyDescent="0.3">
      <c r="A174" s="73">
        <f t="shared" si="15"/>
        <v>2812690399</v>
      </c>
      <c r="B174" s="73" t="str">
        <f t="shared" si="16"/>
        <v>281269039943913</v>
      </c>
      <c r="C174" s="46" t="s">
        <v>84</v>
      </c>
      <c r="D174" s="47">
        <v>2812690399</v>
      </c>
      <c r="E174" s="46" t="s">
        <v>252</v>
      </c>
      <c r="F174" s="46" t="s">
        <v>65</v>
      </c>
      <c r="G174" s="48">
        <v>43913</v>
      </c>
      <c r="H174" s="49">
        <v>0.39027777777777778</v>
      </c>
      <c r="I174" s="50"/>
      <c r="J174" s="50"/>
      <c r="K174" s="47" t="s">
        <v>66</v>
      </c>
      <c r="L174" s="51">
        <v>43913</v>
      </c>
      <c r="M174" s="56">
        <f t="shared" si="17"/>
        <v>0.60972222222335404</v>
      </c>
      <c r="N174" s="106" t="str">
        <f>VLOOKUP(A174,'Current Inpt by Religion'!C:I,6,FALSE)</f>
        <v>Forth Valley</v>
      </c>
      <c r="O174" s="104">
        <f>COUNTIF($B$1:B174,B174)</f>
        <v>1</v>
      </c>
      <c r="P174" s="104">
        <f>COUNTIF($D$1:D174,D174)</f>
        <v>1</v>
      </c>
      <c r="Q174" s="104">
        <f t="shared" si="18"/>
        <v>0</v>
      </c>
      <c r="R174" s="105">
        <f>IF(O174=P174,M174,VLOOKUP(A174,$A$2:$Q173,13,FALSE)+M174)</f>
        <v>0.60972222222335404</v>
      </c>
    </row>
    <row r="175" spans="1:18" ht="39" thickBot="1" x14ac:dyDescent="0.3">
      <c r="A175" s="73">
        <f t="shared" si="15"/>
        <v>1002410460</v>
      </c>
      <c r="B175" s="73" t="str">
        <f t="shared" si="16"/>
        <v>100241046043913</v>
      </c>
      <c r="C175" s="46" t="s">
        <v>84</v>
      </c>
      <c r="D175" s="47">
        <v>1002410460</v>
      </c>
      <c r="E175" s="46" t="s">
        <v>253</v>
      </c>
      <c r="F175" s="46" t="s">
        <v>65</v>
      </c>
      <c r="G175" s="48">
        <v>43913</v>
      </c>
      <c r="H175" s="49">
        <v>0.39097222222222222</v>
      </c>
      <c r="I175" s="50"/>
      <c r="J175" s="50"/>
      <c r="K175" s="47" t="s">
        <v>66</v>
      </c>
      <c r="L175" s="51">
        <v>43913</v>
      </c>
      <c r="M175" s="56">
        <f t="shared" si="17"/>
        <v>0.60902777777664596</v>
      </c>
      <c r="N175" s="106" t="str">
        <f>VLOOKUP(A175,'Current Inpt by Religion'!C:I,6,FALSE)</f>
        <v>Forth Valley</v>
      </c>
      <c r="O175" s="104">
        <f>COUNTIF($B$1:B175,B175)</f>
        <v>1</v>
      </c>
      <c r="P175" s="104">
        <f>COUNTIF($D$1:D175,D175)</f>
        <v>1</v>
      </c>
      <c r="Q175" s="104">
        <f t="shared" si="18"/>
        <v>0</v>
      </c>
      <c r="R175" s="105">
        <f>IF(O175=P175,M175,VLOOKUP(A175,$A$2:$Q174,13,FALSE)+M175)</f>
        <v>0.60902777777664596</v>
      </c>
    </row>
    <row r="176" spans="1:18" ht="39" thickBot="1" x14ac:dyDescent="0.3">
      <c r="A176" s="73">
        <f t="shared" si="15"/>
        <v>2811506314</v>
      </c>
      <c r="B176" s="73" t="str">
        <f t="shared" si="16"/>
        <v>281150631443913</v>
      </c>
      <c r="C176" s="46" t="s">
        <v>84</v>
      </c>
      <c r="D176" s="47">
        <v>2811506314</v>
      </c>
      <c r="E176" s="46" t="s">
        <v>230</v>
      </c>
      <c r="F176" s="46" t="s">
        <v>68</v>
      </c>
      <c r="G176" s="48">
        <v>43913</v>
      </c>
      <c r="H176" s="49">
        <v>0.50694444444444442</v>
      </c>
      <c r="I176" s="50"/>
      <c r="J176" s="50"/>
      <c r="K176" s="47" t="s">
        <v>66</v>
      </c>
      <c r="L176" s="51">
        <v>43913</v>
      </c>
      <c r="M176" s="56">
        <f t="shared" si="17"/>
        <v>0.49305555555474712</v>
      </c>
      <c r="N176" s="106" t="str">
        <f>VLOOKUP(A176,'Current Inpt by Religion'!C:I,6,FALSE)</f>
        <v>Greater Glasgow and Clyde</v>
      </c>
      <c r="O176" s="104">
        <f>COUNTIF($B$1:B176,B176)</f>
        <v>1</v>
      </c>
      <c r="P176" s="104">
        <f>COUNTIF($D$1:D176,D176)</f>
        <v>4</v>
      </c>
      <c r="Q176" s="104">
        <f t="shared" si="18"/>
        <v>3</v>
      </c>
      <c r="R176" s="105">
        <f>IF(O176=P176,M176,VLOOKUP(A176,$A$2:$Q175,13,FALSE)+M176)</f>
        <v>1.1131944444423425</v>
      </c>
    </row>
    <row r="177" spans="1:18" ht="51.75" thickBot="1" x14ac:dyDescent="0.3">
      <c r="A177" s="73">
        <f t="shared" si="15"/>
        <v>2007476657</v>
      </c>
      <c r="B177" s="73" t="str">
        <f t="shared" si="16"/>
        <v>200747665743913</v>
      </c>
      <c r="C177" s="46" t="s">
        <v>84</v>
      </c>
      <c r="D177" s="47">
        <v>2007476657</v>
      </c>
      <c r="E177" s="46" t="s">
        <v>254</v>
      </c>
      <c r="F177" s="46" t="s">
        <v>65</v>
      </c>
      <c r="G177" s="48">
        <v>43913</v>
      </c>
      <c r="H177" s="49">
        <v>0.63680555555555551</v>
      </c>
      <c r="I177" s="50"/>
      <c r="J177" s="50"/>
      <c r="K177" s="47" t="s">
        <v>66</v>
      </c>
      <c r="L177" s="51">
        <v>43913</v>
      </c>
      <c r="M177" s="56">
        <f t="shared" si="17"/>
        <v>0.3631944444423425</v>
      </c>
      <c r="N177" s="106" t="str">
        <f>VLOOKUP(A177,'Current Inpt by Religion'!C:I,6,FALSE)</f>
        <v>Greater Glasgow and Clyde</v>
      </c>
      <c r="O177" s="104">
        <f>COUNTIF($B$1:B177,B177)</f>
        <v>1</v>
      </c>
      <c r="P177" s="104">
        <f>COUNTIF($D$1:D177,D177)</f>
        <v>1</v>
      </c>
      <c r="Q177" s="104">
        <f t="shared" si="18"/>
        <v>0</v>
      </c>
      <c r="R177" s="105">
        <f>IF(O177=P177,M177,VLOOKUP(A177,$A$2:$Q176,13,FALSE)+M177)</f>
        <v>0.3631944444423425</v>
      </c>
    </row>
    <row r="178" spans="1:18" ht="26.25" thickBot="1" x14ac:dyDescent="0.3">
      <c r="A178" s="73">
        <f t="shared" si="15"/>
        <v>1212525264</v>
      </c>
      <c r="B178" s="73" t="str">
        <f t="shared" si="16"/>
        <v>121252526443913</v>
      </c>
      <c r="C178" s="46" t="s">
        <v>84</v>
      </c>
      <c r="D178" s="47">
        <v>1212525264</v>
      </c>
      <c r="E178" s="46" t="s">
        <v>207</v>
      </c>
      <c r="F178" s="46" t="s">
        <v>68</v>
      </c>
      <c r="G178" s="48">
        <v>43913</v>
      </c>
      <c r="H178" s="49">
        <v>0.77013888888888893</v>
      </c>
      <c r="I178" s="50"/>
      <c r="J178" s="50"/>
      <c r="K178" s="47" t="s">
        <v>66</v>
      </c>
      <c r="L178" s="51">
        <v>43913</v>
      </c>
      <c r="M178" s="56">
        <f t="shared" si="17"/>
        <v>0.22986111111094942</v>
      </c>
      <c r="N178" s="106" t="str">
        <f>VLOOKUP(A178,'Current Inpt by Religion'!C:I,6,FALSE)</f>
        <v>Lanarkshire</v>
      </c>
      <c r="O178" s="104">
        <f>COUNTIF($B$1:B178,B178)</f>
        <v>1</v>
      </c>
      <c r="P178" s="104">
        <f>COUNTIF($D$1:D178,D178)</f>
        <v>7</v>
      </c>
      <c r="Q178" s="104">
        <f t="shared" si="18"/>
        <v>6</v>
      </c>
      <c r="R178" s="105">
        <f>IF(O178=P178,M178,VLOOKUP(A178,$A$2:$Q177,13,FALSE)+M178)</f>
        <v>0.4881944444423425</v>
      </c>
    </row>
    <row r="179" spans="1:18" ht="26.25" thickBot="1" x14ac:dyDescent="0.3">
      <c r="A179" s="73">
        <f t="shared" si="15"/>
        <v>2904353062</v>
      </c>
      <c r="B179" s="73" t="str">
        <f t="shared" si="16"/>
        <v>290435306243912</v>
      </c>
      <c r="C179" s="46" t="s">
        <v>81</v>
      </c>
      <c r="D179" s="47">
        <v>2904353062</v>
      </c>
      <c r="E179" s="46" t="s">
        <v>85</v>
      </c>
      <c r="F179" s="46" t="s">
        <v>68</v>
      </c>
      <c r="G179" s="48">
        <v>43912</v>
      </c>
      <c r="H179" s="49">
        <v>0.67013888888888884</v>
      </c>
      <c r="I179" s="50"/>
      <c r="J179" s="50"/>
      <c r="K179" s="47" t="s">
        <v>66</v>
      </c>
      <c r="L179" s="51">
        <v>43913</v>
      </c>
      <c r="M179" s="56">
        <f t="shared" si="17"/>
        <v>1.3298611111094942</v>
      </c>
      <c r="N179" s="106" t="str">
        <f>VLOOKUP(A179,'Current Inpt by Religion'!C:I,6,FALSE)</f>
        <v>Greater Glasgow and Clyde</v>
      </c>
      <c r="O179" s="104">
        <f>COUNTIF($B$1:B179,B179)</f>
        <v>2</v>
      </c>
      <c r="P179" s="104">
        <f>COUNTIF($D$1:D179,D179)</f>
        <v>4</v>
      </c>
      <c r="Q179" s="104">
        <f t="shared" si="18"/>
        <v>2</v>
      </c>
      <c r="R179" s="105">
        <f>IF(O179=P179,M179,VLOOKUP(A179,$A$2:$Q178,13,FALSE)+M179)</f>
        <v>13.832638888889051</v>
      </c>
    </row>
    <row r="180" spans="1:18" ht="39" thickBot="1" x14ac:dyDescent="0.3">
      <c r="A180" s="73">
        <f t="shared" si="15"/>
        <v>1303523396</v>
      </c>
      <c r="B180" s="73" t="str">
        <f t="shared" si="16"/>
        <v>130352339643913</v>
      </c>
      <c r="C180" s="46" t="s">
        <v>81</v>
      </c>
      <c r="D180" s="47">
        <v>1303523396</v>
      </c>
      <c r="E180" s="46" t="s">
        <v>255</v>
      </c>
      <c r="F180" s="46" t="s">
        <v>68</v>
      </c>
      <c r="G180" s="48">
        <v>43913</v>
      </c>
      <c r="H180" s="49">
        <v>0.37361111111111112</v>
      </c>
      <c r="I180" s="50"/>
      <c r="J180" s="50"/>
      <c r="K180" s="47" t="s">
        <v>66</v>
      </c>
      <c r="L180" s="51">
        <v>43913</v>
      </c>
      <c r="M180" s="56">
        <f t="shared" si="17"/>
        <v>0.62638888888614019</v>
      </c>
      <c r="N180" s="106" t="str">
        <f>VLOOKUP(A180,'Current Inpt by Religion'!C:I,6,FALSE)</f>
        <v>Greater Glasgow and Clyde</v>
      </c>
      <c r="O180" s="104">
        <f>COUNTIF($B$1:B180,B180)</f>
        <v>1</v>
      </c>
      <c r="P180" s="104">
        <f>COUNTIF($D$1:D180,D180)</f>
        <v>1</v>
      </c>
      <c r="Q180" s="104">
        <f t="shared" si="18"/>
        <v>0</v>
      </c>
      <c r="R180" s="105">
        <f>IF(O180=P180,M180,VLOOKUP(A180,$A$2:$Q179,13,FALSE)+M180)</f>
        <v>0.62638888888614019</v>
      </c>
    </row>
    <row r="181" spans="1:18" ht="26.25" thickBot="1" x14ac:dyDescent="0.3">
      <c r="A181" s="73">
        <f t="shared" si="15"/>
        <v>3009425090</v>
      </c>
      <c r="B181" s="73" t="str">
        <f t="shared" si="16"/>
        <v>300942509043913</v>
      </c>
      <c r="C181" s="46" t="s">
        <v>81</v>
      </c>
      <c r="D181" s="47">
        <v>3009425090</v>
      </c>
      <c r="E181" s="46" t="s">
        <v>256</v>
      </c>
      <c r="F181" s="46" t="s">
        <v>68</v>
      </c>
      <c r="G181" s="48">
        <v>43913</v>
      </c>
      <c r="H181" s="49">
        <v>0.3743055555555555</v>
      </c>
      <c r="I181" s="50"/>
      <c r="J181" s="50"/>
      <c r="K181" s="47" t="s">
        <v>66</v>
      </c>
      <c r="L181" s="51">
        <v>43913</v>
      </c>
      <c r="M181" s="56">
        <f t="shared" si="17"/>
        <v>0.62569444444670808</v>
      </c>
      <c r="N181" s="106" t="str">
        <f>VLOOKUP(A181,'Current Inpt by Religion'!C:I,6,FALSE)</f>
        <v>Lanarkshire</v>
      </c>
      <c r="O181" s="104">
        <f>COUNTIF($B$1:B181,B181)</f>
        <v>1</v>
      </c>
      <c r="P181" s="104">
        <f>COUNTIF($D$1:D181,D181)</f>
        <v>1</v>
      </c>
      <c r="Q181" s="104">
        <f t="shared" si="18"/>
        <v>0</v>
      </c>
      <c r="R181" s="105">
        <f>IF(O181=P181,M181,VLOOKUP(A181,$A$2:$Q180,13,FALSE)+M181)</f>
        <v>0.62569444444670808</v>
      </c>
    </row>
    <row r="182" spans="1:18" ht="26.25" thickBot="1" x14ac:dyDescent="0.3">
      <c r="A182" s="73">
        <f t="shared" si="15"/>
        <v>2302453158</v>
      </c>
      <c r="B182" s="73" t="str">
        <f t="shared" si="16"/>
        <v>230245315843913</v>
      </c>
      <c r="C182" s="46" t="s">
        <v>81</v>
      </c>
      <c r="D182" s="47">
        <v>2302453158</v>
      </c>
      <c r="E182" s="46" t="s">
        <v>257</v>
      </c>
      <c r="F182" s="46" t="s">
        <v>68</v>
      </c>
      <c r="G182" s="48">
        <v>43913</v>
      </c>
      <c r="H182" s="49">
        <v>0.38472222222222219</v>
      </c>
      <c r="I182" s="50"/>
      <c r="J182" s="50"/>
      <c r="K182" s="47" t="s">
        <v>66</v>
      </c>
      <c r="L182" s="51">
        <v>43913</v>
      </c>
      <c r="M182" s="56">
        <f t="shared" si="17"/>
        <v>0.61527777777519077</v>
      </c>
      <c r="N182" s="106" t="str">
        <f>VLOOKUP(A182,'Current Inpt by Religion'!C:I,6,FALSE)</f>
        <v>Dumfries and Galloway</v>
      </c>
      <c r="O182" s="104">
        <f>COUNTIF($B$1:B182,B182)</f>
        <v>1</v>
      </c>
      <c r="P182" s="104">
        <f>COUNTIF($D$1:D182,D182)</f>
        <v>1</v>
      </c>
      <c r="Q182" s="104">
        <f t="shared" si="18"/>
        <v>0</v>
      </c>
      <c r="R182" s="105">
        <f>IF(O182=P182,M182,VLOOKUP(A182,$A$2:$Q181,13,FALSE)+M182)</f>
        <v>0.61527777777519077</v>
      </c>
    </row>
    <row r="183" spans="1:18" ht="26.25" thickBot="1" x14ac:dyDescent="0.3">
      <c r="A183" s="73">
        <f t="shared" si="15"/>
        <v>1002575133</v>
      </c>
      <c r="B183" s="73" t="str">
        <f t="shared" si="16"/>
        <v>100257513343896</v>
      </c>
      <c r="C183" s="46" t="s">
        <v>63</v>
      </c>
      <c r="D183" s="47">
        <v>1002575133</v>
      </c>
      <c r="E183" s="46" t="s">
        <v>67</v>
      </c>
      <c r="F183" s="46" t="s">
        <v>68</v>
      </c>
      <c r="G183" s="48">
        <v>43896</v>
      </c>
      <c r="H183" s="49">
        <v>0.77013888888888893</v>
      </c>
      <c r="I183" s="50"/>
      <c r="J183" s="50"/>
      <c r="K183" s="47" t="s">
        <v>66</v>
      </c>
      <c r="L183" s="51">
        <v>43913</v>
      </c>
      <c r="M183" s="56">
        <f t="shared" si="17"/>
        <v>17.229861111110949</v>
      </c>
      <c r="N183" s="106" t="str">
        <f>VLOOKUP(A183,'Current Inpt by Religion'!C:I,6,FALSE)</f>
        <v>Lanarkshire</v>
      </c>
      <c r="O183" s="104">
        <f>COUNTIF($B$1:B183,B183)</f>
        <v>9</v>
      </c>
      <c r="P183" s="104">
        <f>COUNTIF($D$1:D183,D183)</f>
        <v>9</v>
      </c>
      <c r="Q183" s="104">
        <f t="shared" si="18"/>
        <v>0</v>
      </c>
      <c r="R183" s="105">
        <f>IF(O183=P183,M183,VLOOKUP(A183,$A$2:$Q182,13,FALSE)+M183)</f>
        <v>17.229861111110949</v>
      </c>
    </row>
    <row r="184" spans="1:18" ht="26.25" thickBot="1" x14ac:dyDescent="0.3">
      <c r="A184" s="73">
        <f t="shared" si="15"/>
        <v>812372034</v>
      </c>
      <c r="B184" s="73" t="str">
        <f t="shared" si="16"/>
        <v>81237203443900</v>
      </c>
      <c r="C184" s="46" t="s">
        <v>63</v>
      </c>
      <c r="D184" s="47">
        <v>812372034</v>
      </c>
      <c r="E184" s="46" t="s">
        <v>69</v>
      </c>
      <c r="F184" s="46" t="s">
        <v>70</v>
      </c>
      <c r="G184" s="48">
        <v>43900</v>
      </c>
      <c r="H184" s="49">
        <v>0.59513888888888888</v>
      </c>
      <c r="I184" s="50"/>
      <c r="J184" s="50"/>
      <c r="K184" s="47" t="s">
        <v>66</v>
      </c>
      <c r="L184" s="51">
        <v>43913</v>
      </c>
      <c r="M184" s="56">
        <f t="shared" si="17"/>
        <v>13.40486111111386</v>
      </c>
      <c r="N184" s="106" t="str">
        <f>VLOOKUP(A184,'Current Inpt by Religion'!C:I,6,FALSE)</f>
        <v>Highland</v>
      </c>
      <c r="O184" s="104">
        <f>COUNTIF($B$1:B184,B184)</f>
        <v>9</v>
      </c>
      <c r="P184" s="104">
        <f>COUNTIF($D$1:D184,D184)</f>
        <v>9</v>
      </c>
      <c r="Q184" s="104">
        <f t="shared" si="18"/>
        <v>0</v>
      </c>
      <c r="R184" s="105">
        <f>IF(O184=P184,M184,VLOOKUP(A184,$A$2:$Q183,13,FALSE)+M184)</f>
        <v>13.40486111111386</v>
      </c>
    </row>
    <row r="185" spans="1:18" ht="26.25" thickBot="1" x14ac:dyDescent="0.3">
      <c r="A185" s="73">
        <f t="shared" si="15"/>
        <v>801636396</v>
      </c>
      <c r="B185" s="73" t="str">
        <f t="shared" si="16"/>
        <v>80163639643901</v>
      </c>
      <c r="C185" s="46" t="s">
        <v>63</v>
      </c>
      <c r="D185" s="47">
        <v>801636396</v>
      </c>
      <c r="E185" s="46" t="s">
        <v>72</v>
      </c>
      <c r="F185" s="46" t="s">
        <v>70</v>
      </c>
      <c r="G185" s="48">
        <v>43901</v>
      </c>
      <c r="H185" s="49">
        <v>0.85416666666666663</v>
      </c>
      <c r="I185" s="50"/>
      <c r="J185" s="50"/>
      <c r="K185" s="47" t="s">
        <v>66</v>
      </c>
      <c r="L185" s="51">
        <v>43913</v>
      </c>
      <c r="M185" s="56">
        <f t="shared" si="17"/>
        <v>12.145833333335759</v>
      </c>
      <c r="N185" s="106" t="str">
        <f>VLOOKUP(A185,'Current Inpt by Religion'!C:I,6,FALSE)</f>
        <v>Greater Glasgow and Clyde</v>
      </c>
      <c r="O185" s="104">
        <f>COUNTIF($B$1:B185,B185)</f>
        <v>9</v>
      </c>
      <c r="P185" s="104">
        <f>COUNTIF($D$1:D185,D185)</f>
        <v>9</v>
      </c>
      <c r="Q185" s="104">
        <f t="shared" si="18"/>
        <v>0</v>
      </c>
      <c r="R185" s="105">
        <f>IF(O185=P185,M185,VLOOKUP(A185,$A$2:$Q184,13,FALSE)+M185)</f>
        <v>12.145833333335759</v>
      </c>
    </row>
    <row r="186" spans="1:18" ht="26.25" thickBot="1" x14ac:dyDescent="0.3">
      <c r="A186" s="73">
        <f t="shared" si="15"/>
        <v>2502465176</v>
      </c>
      <c r="B186" s="73" t="str">
        <f t="shared" si="16"/>
        <v>250246517643902</v>
      </c>
      <c r="C186" s="46" t="s">
        <v>63</v>
      </c>
      <c r="D186" s="47">
        <v>2502465176</v>
      </c>
      <c r="E186" s="46" t="s">
        <v>74</v>
      </c>
      <c r="F186" s="46" t="s">
        <v>68</v>
      </c>
      <c r="G186" s="48">
        <v>43902</v>
      </c>
      <c r="H186" s="49">
        <v>0.78472222222222221</v>
      </c>
      <c r="I186" s="50"/>
      <c r="J186" s="50"/>
      <c r="K186" s="47" t="s">
        <v>66</v>
      </c>
      <c r="L186" s="51">
        <v>43913</v>
      </c>
      <c r="M186" s="56">
        <f t="shared" si="17"/>
        <v>11.215277777781012</v>
      </c>
      <c r="N186" s="106" t="str">
        <f>VLOOKUP(A186,'Current Inpt by Religion'!C:I,6,FALSE)</f>
        <v>Lanarkshire</v>
      </c>
      <c r="O186" s="104">
        <f>COUNTIF($B$1:B186,B186)</f>
        <v>9</v>
      </c>
      <c r="P186" s="104">
        <f>COUNTIF($D$1:D186,D186)</f>
        <v>9</v>
      </c>
      <c r="Q186" s="104">
        <f t="shared" si="18"/>
        <v>0</v>
      </c>
      <c r="R186" s="105">
        <f>IF(O186=P186,M186,VLOOKUP(A186,$A$2:$Q185,13,FALSE)+M186)</f>
        <v>11.215277777781012</v>
      </c>
    </row>
    <row r="187" spans="1:18" ht="26.25" thickBot="1" x14ac:dyDescent="0.3">
      <c r="A187" s="73">
        <f t="shared" si="15"/>
        <v>1108593410</v>
      </c>
      <c r="B187" s="73" t="str">
        <f t="shared" si="16"/>
        <v>110859341043906</v>
      </c>
      <c r="C187" s="46" t="s">
        <v>63</v>
      </c>
      <c r="D187" s="47">
        <v>1108593410</v>
      </c>
      <c r="E187" s="46" t="s">
        <v>111</v>
      </c>
      <c r="F187" s="46" t="s">
        <v>68</v>
      </c>
      <c r="G187" s="48">
        <v>43906</v>
      </c>
      <c r="H187" s="49">
        <v>0.75416666666666676</v>
      </c>
      <c r="I187" s="50"/>
      <c r="J187" s="50"/>
      <c r="K187" s="47" t="s">
        <v>66</v>
      </c>
      <c r="L187" s="51">
        <v>43913</v>
      </c>
      <c r="M187" s="56">
        <f t="shared" si="17"/>
        <v>7.2458333333343035</v>
      </c>
      <c r="N187" s="106" t="str">
        <f>VLOOKUP(A187,'Current Inpt by Religion'!C:I,6,FALSE)</f>
        <v>Dumfries and Galloway</v>
      </c>
      <c r="O187" s="104">
        <f>COUNTIF($B$1:B187,B187)</f>
        <v>8</v>
      </c>
      <c r="P187" s="104">
        <f>COUNTIF($D$1:D187,D187)</f>
        <v>8</v>
      </c>
      <c r="Q187" s="104">
        <f t="shared" si="18"/>
        <v>0</v>
      </c>
      <c r="R187" s="105">
        <f>IF(O187=P187,M187,VLOOKUP(A187,$A$2:$Q186,13,FALSE)+M187)</f>
        <v>7.2458333333343035</v>
      </c>
    </row>
    <row r="188" spans="1:18" ht="26.25" thickBot="1" x14ac:dyDescent="0.3">
      <c r="A188" s="73">
        <f t="shared" si="15"/>
        <v>2703445199</v>
      </c>
      <c r="B188" s="73" t="str">
        <f t="shared" si="16"/>
        <v>270344519943910</v>
      </c>
      <c r="C188" s="46" t="s">
        <v>63</v>
      </c>
      <c r="D188" s="47">
        <v>2703445199</v>
      </c>
      <c r="E188" s="46" t="s">
        <v>226</v>
      </c>
      <c r="F188" s="46" t="s">
        <v>68</v>
      </c>
      <c r="G188" s="48">
        <v>43910</v>
      </c>
      <c r="H188" s="49">
        <v>0.50694444444444442</v>
      </c>
      <c r="I188" s="50"/>
      <c r="J188" s="50"/>
      <c r="K188" s="47" t="s">
        <v>66</v>
      </c>
      <c r="L188" s="51">
        <v>43913</v>
      </c>
      <c r="M188" s="56">
        <f t="shared" si="17"/>
        <v>3.4930555555547471</v>
      </c>
      <c r="N188" s="106" t="str">
        <f>VLOOKUP(A188,'Current Inpt by Religion'!C:I,6,FALSE)</f>
        <v>Lanarkshire</v>
      </c>
      <c r="O188" s="104">
        <f>COUNTIF($B$1:B188,B188)</f>
        <v>4</v>
      </c>
      <c r="P188" s="104">
        <f>COUNTIF($D$1:D188,D188)</f>
        <v>5</v>
      </c>
      <c r="Q188" s="104">
        <f t="shared" si="18"/>
        <v>1</v>
      </c>
      <c r="R188" s="105">
        <f>IF(O188=P188,M188,VLOOKUP(A188,$A$2:$Q187,13,FALSE)+M188)</f>
        <v>3.7743055555547471</v>
      </c>
    </row>
    <row r="189" spans="1:18" ht="26.25" thickBot="1" x14ac:dyDescent="0.3">
      <c r="A189" s="73">
        <f t="shared" si="15"/>
        <v>607615354</v>
      </c>
      <c r="B189" s="73" t="str">
        <f t="shared" si="16"/>
        <v>60761535443910</v>
      </c>
      <c r="C189" s="46" t="s">
        <v>63</v>
      </c>
      <c r="D189" s="47">
        <v>607615354</v>
      </c>
      <c r="E189" s="46" t="s">
        <v>221</v>
      </c>
      <c r="F189" s="46" t="s">
        <v>68</v>
      </c>
      <c r="G189" s="48">
        <v>43910</v>
      </c>
      <c r="H189" s="49">
        <v>0.76736111111111116</v>
      </c>
      <c r="I189" s="50"/>
      <c r="J189" s="50"/>
      <c r="K189" s="47" t="s">
        <v>66</v>
      </c>
      <c r="L189" s="51">
        <v>43913</v>
      </c>
      <c r="M189" s="56">
        <f t="shared" si="17"/>
        <v>3.2326388888905058</v>
      </c>
      <c r="N189" s="106" t="str">
        <f>VLOOKUP(A189,'Current Inpt by Religion'!C:I,6,FALSE)</f>
        <v>Lanarkshire</v>
      </c>
      <c r="O189" s="104">
        <f>COUNTIF($B$1:B189,B189)</f>
        <v>4</v>
      </c>
      <c r="P189" s="104">
        <f>COUNTIF($D$1:D189,D189)</f>
        <v>5</v>
      </c>
      <c r="Q189" s="104">
        <f t="shared" si="18"/>
        <v>1</v>
      </c>
      <c r="R189" s="105">
        <f>IF(O189=P189,M189,VLOOKUP(A189,$A$2:$Q188,13,FALSE)+M189)</f>
        <v>3.8743055555605679</v>
      </c>
    </row>
    <row r="190" spans="1:18" ht="26.25" thickBot="1" x14ac:dyDescent="0.3">
      <c r="A190" s="73">
        <f t="shared" si="15"/>
        <v>1605622230</v>
      </c>
      <c r="B190" s="73" t="str">
        <f t="shared" si="16"/>
        <v>160562223043912</v>
      </c>
      <c r="C190" s="46" t="s">
        <v>63</v>
      </c>
      <c r="D190" s="47">
        <v>1605622230</v>
      </c>
      <c r="E190" s="46" t="s">
        <v>209</v>
      </c>
      <c r="F190" s="46" t="s">
        <v>70</v>
      </c>
      <c r="G190" s="48">
        <v>43912</v>
      </c>
      <c r="H190" s="49">
        <v>0.25</v>
      </c>
      <c r="I190" s="50"/>
      <c r="J190" s="50"/>
      <c r="K190" s="47" t="s">
        <v>66</v>
      </c>
      <c r="L190" s="51">
        <v>43913</v>
      </c>
      <c r="M190" s="56">
        <f t="shared" si="17"/>
        <v>1.75</v>
      </c>
      <c r="N190" s="106" t="str">
        <f>VLOOKUP(A190,'Current Inpt by Religion'!C:I,6,FALSE)</f>
        <v>Grampian</v>
      </c>
      <c r="O190" s="104">
        <f>COUNTIF($B$1:B190,B190)</f>
        <v>2</v>
      </c>
      <c r="P190" s="104">
        <f>COUNTIF($D$1:D190,D190)</f>
        <v>5</v>
      </c>
      <c r="Q190" s="104">
        <f t="shared" si="18"/>
        <v>3</v>
      </c>
      <c r="R190" s="105">
        <f>IF(O190=P190,M190,VLOOKUP(A190,$A$2:$Q189,13,FALSE)+M190)</f>
        <v>2.0680555555591127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12"/>
  <sheetViews>
    <sheetView workbookViewId="0">
      <selection activeCell="I21" sqref="I21"/>
    </sheetView>
  </sheetViews>
  <sheetFormatPr defaultRowHeight="15" x14ac:dyDescent="0.25"/>
  <cols>
    <col min="1" max="1" width="10.7109375" bestFit="1" customWidth="1"/>
  </cols>
  <sheetData>
    <row r="1" spans="1:5" x14ac:dyDescent="0.25">
      <c r="A1" t="s">
        <v>132</v>
      </c>
      <c r="B1" t="s">
        <v>139</v>
      </c>
      <c r="C1" t="s">
        <v>140</v>
      </c>
      <c r="D1" t="s">
        <v>141</v>
      </c>
      <c r="E1" t="s">
        <v>142</v>
      </c>
    </row>
    <row r="2" spans="1:5" x14ac:dyDescent="0.25">
      <c r="A2" s="67">
        <v>43906</v>
      </c>
      <c r="B2">
        <v>101</v>
      </c>
      <c r="C2">
        <v>0</v>
      </c>
      <c r="D2">
        <v>0</v>
      </c>
      <c r="E2">
        <v>0</v>
      </c>
    </row>
    <row r="3" spans="1:5" x14ac:dyDescent="0.25">
      <c r="A3" s="67">
        <v>43905</v>
      </c>
      <c r="B3">
        <v>52</v>
      </c>
      <c r="C3">
        <v>1</v>
      </c>
      <c r="D3">
        <v>1</v>
      </c>
      <c r="E3">
        <v>0</v>
      </c>
    </row>
    <row r="4" spans="1:5" x14ac:dyDescent="0.25">
      <c r="A4" s="67">
        <v>43904</v>
      </c>
      <c r="B4">
        <v>58</v>
      </c>
      <c r="C4">
        <v>0</v>
      </c>
      <c r="D4">
        <v>0</v>
      </c>
      <c r="E4">
        <v>0</v>
      </c>
    </row>
    <row r="5" spans="1:5" x14ac:dyDescent="0.25">
      <c r="A5" s="67">
        <v>43903</v>
      </c>
      <c r="B5">
        <v>102</v>
      </c>
      <c r="C5">
        <v>0</v>
      </c>
      <c r="D5">
        <v>0</v>
      </c>
      <c r="E5">
        <v>0</v>
      </c>
    </row>
    <row r="6" spans="1:5" x14ac:dyDescent="0.25">
      <c r="A6" s="67">
        <v>43907</v>
      </c>
      <c r="B6">
        <v>66</v>
      </c>
      <c r="C6">
        <v>0</v>
      </c>
      <c r="D6">
        <v>0</v>
      </c>
      <c r="E6">
        <v>0</v>
      </c>
    </row>
    <row r="7" spans="1:5" x14ac:dyDescent="0.25">
      <c r="A7" s="67">
        <v>43908</v>
      </c>
      <c r="B7">
        <v>65</v>
      </c>
      <c r="C7">
        <v>0</v>
      </c>
      <c r="D7">
        <v>0</v>
      </c>
      <c r="E7">
        <v>0</v>
      </c>
    </row>
    <row r="8" spans="1:5" x14ac:dyDescent="0.25">
      <c r="A8" s="67">
        <v>43909</v>
      </c>
      <c r="B8">
        <v>51</v>
      </c>
      <c r="C8">
        <v>0</v>
      </c>
      <c r="D8">
        <v>0</v>
      </c>
      <c r="E8">
        <v>0</v>
      </c>
    </row>
    <row r="9" spans="1:5" x14ac:dyDescent="0.25">
      <c r="A9" s="67">
        <v>43910</v>
      </c>
      <c r="B9">
        <v>39</v>
      </c>
      <c r="C9">
        <v>0</v>
      </c>
      <c r="D9">
        <v>0</v>
      </c>
      <c r="E9">
        <v>0</v>
      </c>
    </row>
    <row r="10" spans="1:5" x14ac:dyDescent="0.25">
      <c r="A10" s="67">
        <v>43911</v>
      </c>
      <c r="B10">
        <v>15</v>
      </c>
      <c r="C10">
        <v>1</v>
      </c>
      <c r="D10">
        <v>1</v>
      </c>
      <c r="E10">
        <v>0</v>
      </c>
    </row>
    <row r="11" spans="1:5" x14ac:dyDescent="0.25">
      <c r="A11" s="67">
        <v>43912</v>
      </c>
      <c r="B11">
        <v>6</v>
      </c>
      <c r="C11">
        <v>0</v>
      </c>
      <c r="D11">
        <v>0</v>
      </c>
      <c r="E11">
        <v>0</v>
      </c>
    </row>
    <row r="12" spans="1:5" x14ac:dyDescent="0.25">
      <c r="A12" s="67">
        <v>43913</v>
      </c>
      <c r="B12">
        <v>16</v>
      </c>
      <c r="C12">
        <v>0</v>
      </c>
      <c r="D12">
        <v>0</v>
      </c>
      <c r="E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66"/>
  <sheetViews>
    <sheetView tabSelected="1" workbookViewId="0">
      <pane ySplit="1" topLeftCell="A2" activePane="bottomLeft" state="frozen"/>
      <selection pane="bottomLeft" activeCell="D59" sqref="D59"/>
    </sheetView>
  </sheetViews>
  <sheetFormatPr defaultRowHeight="15" x14ac:dyDescent="0.25"/>
  <cols>
    <col min="1" max="1" width="16.85546875" customWidth="1"/>
    <col min="2" max="2" width="13.7109375" customWidth="1"/>
    <col min="8" max="8" width="10.7109375" bestFit="1" customWidth="1"/>
  </cols>
  <sheetData>
    <row r="1" spans="1:8" ht="15.75" thickBot="1" x14ac:dyDescent="0.3">
      <c r="B1" s="82" t="s">
        <v>62</v>
      </c>
      <c r="C1" s="82" t="s">
        <v>127</v>
      </c>
      <c r="D1" s="82" t="s">
        <v>128</v>
      </c>
      <c r="E1" s="69" t="s">
        <v>129</v>
      </c>
      <c r="F1" s="83" t="s">
        <v>130</v>
      </c>
      <c r="G1" s="83" t="s">
        <v>131</v>
      </c>
      <c r="H1" s="83" t="s">
        <v>132</v>
      </c>
    </row>
    <row r="2" spans="1:8" ht="26.25" thickBot="1" x14ac:dyDescent="0.3">
      <c r="A2" s="181" t="s">
        <v>120</v>
      </c>
      <c r="B2" s="57" t="s">
        <v>68</v>
      </c>
      <c r="C2" s="58">
        <v>4</v>
      </c>
      <c r="D2" s="79"/>
      <c r="E2" s="79"/>
      <c r="F2" s="79"/>
      <c r="G2" s="80">
        <v>4</v>
      </c>
      <c r="H2" s="81">
        <v>43906</v>
      </c>
    </row>
    <row r="3" spans="1:8" ht="26.25" thickBot="1" x14ac:dyDescent="0.3">
      <c r="A3" s="182"/>
      <c r="B3" s="46" t="s">
        <v>70</v>
      </c>
      <c r="C3" s="47">
        <v>16</v>
      </c>
      <c r="D3" s="47">
        <v>2</v>
      </c>
      <c r="E3" s="47">
        <v>9</v>
      </c>
      <c r="F3" s="47">
        <v>4</v>
      </c>
      <c r="G3" s="75">
        <v>31</v>
      </c>
      <c r="H3" s="78">
        <v>43906</v>
      </c>
    </row>
    <row r="4" spans="1:8" ht="26.25" thickBot="1" x14ac:dyDescent="0.3">
      <c r="A4" s="182"/>
      <c r="B4" s="46" t="s">
        <v>121</v>
      </c>
      <c r="C4" s="47">
        <v>4</v>
      </c>
      <c r="D4" s="74"/>
      <c r="E4" s="74"/>
      <c r="F4" s="74"/>
      <c r="G4" s="75">
        <v>4</v>
      </c>
      <c r="H4" s="78">
        <v>43906</v>
      </c>
    </row>
    <row r="5" spans="1:8" ht="39" thickBot="1" x14ac:dyDescent="0.3">
      <c r="A5" s="182"/>
      <c r="B5" s="46" t="s">
        <v>122</v>
      </c>
      <c r="C5" s="47">
        <v>8</v>
      </c>
      <c r="D5" s="74"/>
      <c r="E5" s="74"/>
      <c r="F5" s="74"/>
      <c r="G5" s="75">
        <v>8</v>
      </c>
      <c r="H5" s="78">
        <v>43906</v>
      </c>
    </row>
    <row r="6" spans="1:8" ht="26.25" thickBot="1" x14ac:dyDescent="0.3">
      <c r="A6" s="182"/>
      <c r="B6" s="46" t="s">
        <v>123</v>
      </c>
      <c r="C6" s="47">
        <v>39</v>
      </c>
      <c r="D6" s="74"/>
      <c r="E6" s="74"/>
      <c r="F6" s="74"/>
      <c r="G6" s="75">
        <v>39</v>
      </c>
      <c r="H6" s="78">
        <v>43906</v>
      </c>
    </row>
    <row r="7" spans="1:8" ht="26.25" thickBot="1" x14ac:dyDescent="0.3">
      <c r="A7" s="182"/>
      <c r="B7" s="46" t="s">
        <v>124</v>
      </c>
      <c r="C7" s="47">
        <v>24</v>
      </c>
      <c r="D7" s="74"/>
      <c r="E7" s="74"/>
      <c r="F7" s="74"/>
      <c r="G7" s="75">
        <v>24</v>
      </c>
      <c r="H7" s="78">
        <v>43906</v>
      </c>
    </row>
    <row r="8" spans="1:8" ht="39" thickBot="1" x14ac:dyDescent="0.3">
      <c r="A8" s="182"/>
      <c r="B8" s="46" t="s">
        <v>125</v>
      </c>
      <c r="C8" s="47">
        <v>4</v>
      </c>
      <c r="D8" s="74"/>
      <c r="E8" s="74"/>
      <c r="F8" s="74"/>
      <c r="G8" s="75">
        <v>4</v>
      </c>
      <c r="H8" s="78">
        <v>43906</v>
      </c>
    </row>
    <row r="9" spans="1:8" ht="26.25" thickBot="1" x14ac:dyDescent="0.3">
      <c r="A9" s="182"/>
      <c r="B9" s="46" t="s">
        <v>65</v>
      </c>
      <c r="C9" s="47">
        <v>4</v>
      </c>
      <c r="D9" s="74"/>
      <c r="E9" s="74"/>
      <c r="F9" s="74"/>
      <c r="G9" s="75">
        <v>4</v>
      </c>
      <c r="H9" s="78">
        <v>43906</v>
      </c>
    </row>
    <row r="10" spans="1:8" ht="64.5" thickBot="1" x14ac:dyDescent="0.3">
      <c r="A10" s="183"/>
      <c r="B10" s="76" t="s">
        <v>126</v>
      </c>
      <c r="C10" s="77">
        <v>103</v>
      </c>
      <c r="D10" s="77">
        <v>2</v>
      </c>
      <c r="E10" s="77">
        <v>9</v>
      </c>
      <c r="F10" s="77">
        <v>4</v>
      </c>
      <c r="G10" s="84">
        <v>118</v>
      </c>
      <c r="H10" s="85">
        <v>43906</v>
      </c>
    </row>
    <row r="11" spans="1:8" ht="26.25" thickBot="1" x14ac:dyDescent="0.3">
      <c r="A11" s="181" t="s">
        <v>120</v>
      </c>
      <c r="B11" s="46" t="s">
        <v>68</v>
      </c>
      <c r="C11" s="47">
        <v>4</v>
      </c>
      <c r="D11" s="74"/>
      <c r="E11" s="74"/>
      <c r="G11" s="75">
        <v>4</v>
      </c>
      <c r="H11" s="85">
        <v>43905</v>
      </c>
    </row>
    <row r="12" spans="1:8" ht="26.25" thickBot="1" x14ac:dyDescent="0.3">
      <c r="A12" s="182"/>
      <c r="B12" s="46" t="s">
        <v>70</v>
      </c>
      <c r="C12" s="47">
        <v>1</v>
      </c>
      <c r="D12" s="47">
        <v>5</v>
      </c>
      <c r="E12" s="47">
        <v>3</v>
      </c>
      <c r="G12" s="75">
        <v>9</v>
      </c>
      <c r="H12" s="85">
        <v>43905</v>
      </c>
    </row>
    <row r="13" spans="1:8" ht="26.25" thickBot="1" x14ac:dyDescent="0.3">
      <c r="A13" s="182"/>
      <c r="B13" s="46" t="s">
        <v>123</v>
      </c>
      <c r="C13" s="47">
        <v>29</v>
      </c>
      <c r="D13" s="74"/>
      <c r="E13" s="74"/>
      <c r="G13" s="75">
        <v>29</v>
      </c>
      <c r="H13" s="85">
        <v>43905</v>
      </c>
    </row>
    <row r="14" spans="1:8" ht="26.25" thickBot="1" x14ac:dyDescent="0.3">
      <c r="A14" s="182"/>
      <c r="B14" s="46" t="s">
        <v>124</v>
      </c>
      <c r="C14" s="47">
        <v>5</v>
      </c>
      <c r="D14" s="74"/>
      <c r="E14" s="74"/>
      <c r="G14" s="75">
        <v>5</v>
      </c>
      <c r="H14" s="85">
        <v>43905</v>
      </c>
    </row>
    <row r="15" spans="1:8" ht="26.25" thickBot="1" x14ac:dyDescent="0.3">
      <c r="A15" s="182"/>
      <c r="B15" s="46" t="s">
        <v>65</v>
      </c>
      <c r="C15" s="47">
        <v>3</v>
      </c>
      <c r="D15" s="74"/>
      <c r="E15" s="47">
        <v>2</v>
      </c>
      <c r="G15" s="75">
        <v>5</v>
      </c>
      <c r="H15" s="85">
        <v>43905</v>
      </c>
    </row>
    <row r="16" spans="1:8" ht="64.5" thickBot="1" x14ac:dyDescent="0.3">
      <c r="A16" s="183"/>
      <c r="B16" s="76" t="s">
        <v>126</v>
      </c>
      <c r="C16" s="77">
        <v>42</v>
      </c>
      <c r="D16" s="77">
        <v>5</v>
      </c>
      <c r="E16" s="77">
        <v>5</v>
      </c>
      <c r="G16" s="75">
        <v>52</v>
      </c>
      <c r="H16" s="85">
        <v>43905</v>
      </c>
    </row>
    <row r="17" spans="1:8" ht="26.25" thickBot="1" x14ac:dyDescent="0.3">
      <c r="A17" s="181" t="s">
        <v>120</v>
      </c>
      <c r="B17" s="46" t="s">
        <v>68</v>
      </c>
      <c r="C17" s="47">
        <v>1</v>
      </c>
      <c r="D17" s="74"/>
      <c r="G17" s="75">
        <v>1</v>
      </c>
      <c r="H17" s="85">
        <v>43904</v>
      </c>
    </row>
    <row r="18" spans="1:8" ht="26.25" thickBot="1" x14ac:dyDescent="0.3">
      <c r="A18" s="182"/>
      <c r="B18" s="46" t="s">
        <v>70</v>
      </c>
      <c r="C18" s="47">
        <v>7</v>
      </c>
      <c r="D18" s="47">
        <v>1</v>
      </c>
      <c r="G18" s="75">
        <v>8</v>
      </c>
      <c r="H18" s="85">
        <v>43904</v>
      </c>
    </row>
    <row r="19" spans="1:8" ht="26.25" thickBot="1" x14ac:dyDescent="0.3">
      <c r="A19" s="182"/>
      <c r="B19" s="46" t="s">
        <v>123</v>
      </c>
      <c r="C19" s="47">
        <v>18</v>
      </c>
      <c r="D19" s="74"/>
      <c r="G19" s="75">
        <v>18</v>
      </c>
      <c r="H19" s="85">
        <v>43904</v>
      </c>
    </row>
    <row r="20" spans="1:8" ht="26.25" thickBot="1" x14ac:dyDescent="0.3">
      <c r="A20" s="182"/>
      <c r="B20" s="46" t="s">
        <v>124</v>
      </c>
      <c r="C20" s="47">
        <v>6</v>
      </c>
      <c r="D20" s="74"/>
      <c r="G20" s="75">
        <v>6</v>
      </c>
      <c r="H20" s="85">
        <v>43904</v>
      </c>
    </row>
    <row r="21" spans="1:8" ht="64.5" thickBot="1" x14ac:dyDescent="0.3">
      <c r="A21" s="183"/>
      <c r="B21" s="76" t="s">
        <v>126</v>
      </c>
      <c r="C21" s="77">
        <v>32</v>
      </c>
      <c r="D21" s="77">
        <v>1</v>
      </c>
      <c r="G21" s="75">
        <v>33</v>
      </c>
      <c r="H21" s="85">
        <v>43904</v>
      </c>
    </row>
    <row r="22" spans="1:8" ht="26.25" thickBot="1" x14ac:dyDescent="0.3">
      <c r="A22" s="181" t="s">
        <v>120</v>
      </c>
      <c r="B22" s="46" t="s">
        <v>68</v>
      </c>
      <c r="C22" s="47">
        <v>3</v>
      </c>
      <c r="D22" s="74"/>
      <c r="E22" s="47">
        <v>2</v>
      </c>
      <c r="G22" s="75">
        <v>5</v>
      </c>
      <c r="H22" s="85">
        <v>43907</v>
      </c>
    </row>
    <row r="23" spans="1:8" ht="26.25" thickBot="1" x14ac:dyDescent="0.3">
      <c r="A23" s="182"/>
      <c r="B23" s="46" t="s">
        <v>70</v>
      </c>
      <c r="C23" s="47">
        <v>8</v>
      </c>
      <c r="D23" s="47">
        <v>1</v>
      </c>
      <c r="E23" s="47">
        <v>8</v>
      </c>
      <c r="G23" s="75">
        <v>17</v>
      </c>
      <c r="H23" s="85">
        <v>43907</v>
      </c>
    </row>
    <row r="24" spans="1:8" ht="39" thickBot="1" x14ac:dyDescent="0.3">
      <c r="A24" s="182"/>
      <c r="B24" s="46" t="s">
        <v>122</v>
      </c>
      <c r="C24" s="47">
        <v>9</v>
      </c>
      <c r="D24" s="74"/>
      <c r="E24" s="74"/>
      <c r="G24" s="75">
        <v>9</v>
      </c>
      <c r="H24" s="85">
        <v>43907</v>
      </c>
    </row>
    <row r="25" spans="1:8" ht="26.25" thickBot="1" x14ac:dyDescent="0.3">
      <c r="A25" s="182"/>
      <c r="B25" s="46" t="s">
        <v>123</v>
      </c>
      <c r="C25" s="47">
        <v>2</v>
      </c>
      <c r="D25" s="74"/>
      <c r="E25" s="74"/>
      <c r="G25" s="75">
        <v>2</v>
      </c>
      <c r="H25" s="85">
        <v>43907</v>
      </c>
    </row>
    <row r="26" spans="1:8" ht="26.25" thickBot="1" x14ac:dyDescent="0.3">
      <c r="A26" s="182"/>
      <c r="B26" s="46" t="s">
        <v>124</v>
      </c>
      <c r="C26" s="47">
        <v>16</v>
      </c>
      <c r="D26" s="74"/>
      <c r="E26" s="74"/>
      <c r="G26" s="75">
        <v>16</v>
      </c>
      <c r="H26" s="85">
        <v>43907</v>
      </c>
    </row>
    <row r="27" spans="1:8" ht="26.25" thickBot="1" x14ac:dyDescent="0.3">
      <c r="A27" s="182"/>
      <c r="B27" s="46" t="s">
        <v>246</v>
      </c>
      <c r="C27" s="47">
        <v>4</v>
      </c>
      <c r="D27" s="74"/>
      <c r="E27" s="74"/>
      <c r="G27" s="75">
        <v>4</v>
      </c>
      <c r="H27" s="85">
        <v>43907</v>
      </c>
    </row>
    <row r="28" spans="1:8" ht="26.25" thickBot="1" x14ac:dyDescent="0.3">
      <c r="A28" s="182"/>
      <c r="B28" s="46" t="s">
        <v>65</v>
      </c>
      <c r="C28" s="47">
        <v>6</v>
      </c>
      <c r="D28" s="74"/>
      <c r="E28" s="74"/>
      <c r="G28" s="75">
        <v>6</v>
      </c>
      <c r="H28" s="85">
        <v>43907</v>
      </c>
    </row>
    <row r="29" spans="1:8" ht="64.5" thickBot="1" x14ac:dyDescent="0.3">
      <c r="A29" s="183"/>
      <c r="B29" s="76" t="s">
        <v>126</v>
      </c>
      <c r="C29" s="77">
        <v>48</v>
      </c>
      <c r="D29" s="77">
        <v>1</v>
      </c>
      <c r="E29" s="77">
        <v>10</v>
      </c>
      <c r="G29" s="75">
        <v>59</v>
      </c>
      <c r="H29" s="85">
        <v>43907</v>
      </c>
    </row>
    <row r="30" spans="1:8" ht="26.25" thickBot="1" x14ac:dyDescent="0.3">
      <c r="A30" s="181" t="s">
        <v>120</v>
      </c>
      <c r="B30" s="46" t="s">
        <v>68</v>
      </c>
      <c r="C30" s="47">
        <v>3</v>
      </c>
      <c r="E30" s="47">
        <v>2</v>
      </c>
      <c r="G30" s="75">
        <v>5</v>
      </c>
      <c r="H30" s="85">
        <v>43908</v>
      </c>
    </row>
    <row r="31" spans="1:8" ht="26.25" thickBot="1" x14ac:dyDescent="0.3">
      <c r="A31" s="182"/>
      <c r="B31" s="46" t="s">
        <v>70</v>
      </c>
      <c r="C31" s="47">
        <v>17</v>
      </c>
      <c r="D31" s="47">
        <v>2</v>
      </c>
      <c r="E31" s="47">
        <v>6</v>
      </c>
      <c r="G31" s="75">
        <v>25</v>
      </c>
      <c r="H31" s="85">
        <v>43908</v>
      </c>
    </row>
    <row r="32" spans="1:8" ht="26.25" thickBot="1" x14ac:dyDescent="0.3">
      <c r="A32" s="182"/>
      <c r="B32" s="46" t="s">
        <v>121</v>
      </c>
      <c r="C32" s="47">
        <v>7</v>
      </c>
      <c r="D32" s="74"/>
      <c r="E32" s="74"/>
      <c r="G32" s="75">
        <v>7</v>
      </c>
      <c r="H32" s="85">
        <v>43908</v>
      </c>
    </row>
    <row r="33" spans="1:8" ht="39" thickBot="1" x14ac:dyDescent="0.3">
      <c r="A33" s="182"/>
      <c r="B33" s="46" t="s">
        <v>122</v>
      </c>
      <c r="C33" s="47">
        <v>4</v>
      </c>
      <c r="D33" s="74"/>
      <c r="E33" s="74"/>
      <c r="G33" s="75">
        <v>4</v>
      </c>
      <c r="H33" s="85">
        <v>43908</v>
      </c>
    </row>
    <row r="34" spans="1:8" ht="26.25" thickBot="1" x14ac:dyDescent="0.3">
      <c r="A34" s="182"/>
      <c r="B34" s="46" t="s">
        <v>124</v>
      </c>
      <c r="C34" s="47">
        <v>6</v>
      </c>
      <c r="D34" s="74"/>
      <c r="E34" s="74"/>
      <c r="G34" s="75">
        <v>6</v>
      </c>
      <c r="H34" s="85">
        <v>43908</v>
      </c>
    </row>
    <row r="35" spans="1:8" ht="26.25" thickBot="1" x14ac:dyDescent="0.3">
      <c r="A35" s="182"/>
      <c r="B35" s="46" t="s">
        <v>65</v>
      </c>
      <c r="C35" s="47">
        <v>5</v>
      </c>
      <c r="D35" s="74"/>
      <c r="E35" s="74"/>
      <c r="G35" s="75">
        <v>5</v>
      </c>
      <c r="H35" s="85">
        <v>43908</v>
      </c>
    </row>
    <row r="36" spans="1:8" ht="64.5" thickBot="1" x14ac:dyDescent="0.3">
      <c r="A36" s="183"/>
      <c r="B36" s="76" t="s">
        <v>126</v>
      </c>
      <c r="C36" s="77">
        <v>42</v>
      </c>
      <c r="D36" s="77">
        <v>2</v>
      </c>
      <c r="E36" s="77">
        <v>8</v>
      </c>
      <c r="G36" s="75">
        <v>52</v>
      </c>
      <c r="H36" s="85">
        <v>43908</v>
      </c>
    </row>
    <row r="37" spans="1:8" ht="26.25" thickBot="1" x14ac:dyDescent="0.3">
      <c r="A37" s="181" t="s">
        <v>120</v>
      </c>
      <c r="B37" s="46" t="s">
        <v>68</v>
      </c>
      <c r="C37" s="47">
        <v>3</v>
      </c>
      <c r="D37" s="74"/>
      <c r="G37" s="75">
        <v>3</v>
      </c>
      <c r="H37" s="85">
        <v>43909</v>
      </c>
    </row>
    <row r="38" spans="1:8" ht="26.25" thickBot="1" x14ac:dyDescent="0.3">
      <c r="A38" s="182"/>
      <c r="B38" s="46" t="s">
        <v>70</v>
      </c>
      <c r="C38" s="47">
        <v>13</v>
      </c>
      <c r="D38" s="47">
        <v>1</v>
      </c>
      <c r="E38" s="47">
        <v>7</v>
      </c>
      <c r="G38" s="75">
        <v>21</v>
      </c>
      <c r="H38" s="85">
        <v>43909</v>
      </c>
    </row>
    <row r="39" spans="1:8" ht="26.25" thickBot="1" x14ac:dyDescent="0.3">
      <c r="A39" s="182"/>
      <c r="B39" s="46" t="s">
        <v>65</v>
      </c>
      <c r="C39" s="47">
        <v>3</v>
      </c>
      <c r="D39" s="74"/>
      <c r="E39" s="74"/>
      <c r="G39" s="75">
        <v>3</v>
      </c>
      <c r="H39" s="85">
        <v>43909</v>
      </c>
    </row>
    <row r="40" spans="1:8" ht="26.25" thickBot="1" x14ac:dyDescent="0.3">
      <c r="A40" s="182"/>
      <c r="B40" s="46" t="s">
        <v>124</v>
      </c>
      <c r="C40" s="74"/>
      <c r="D40" s="74"/>
      <c r="E40" s="47">
        <v>1</v>
      </c>
      <c r="G40" s="75">
        <v>1</v>
      </c>
      <c r="H40" s="85">
        <v>43909</v>
      </c>
    </row>
    <row r="41" spans="1:8" ht="64.5" thickBot="1" x14ac:dyDescent="0.3">
      <c r="A41" s="183"/>
      <c r="B41" s="76" t="s">
        <v>126</v>
      </c>
      <c r="C41" s="77">
        <v>19</v>
      </c>
      <c r="D41" s="77">
        <v>1</v>
      </c>
      <c r="E41" s="77">
        <v>8</v>
      </c>
      <c r="G41" s="75">
        <v>28</v>
      </c>
      <c r="H41" s="85">
        <v>43909</v>
      </c>
    </row>
    <row r="42" spans="1:8" ht="26.25" thickBot="1" x14ac:dyDescent="0.3">
      <c r="A42" s="181" t="s">
        <v>120</v>
      </c>
      <c r="B42" s="46" t="s">
        <v>70</v>
      </c>
      <c r="C42" s="47">
        <v>14</v>
      </c>
      <c r="D42" s="47">
        <v>1</v>
      </c>
      <c r="E42" s="47">
        <v>1</v>
      </c>
      <c r="F42" s="47">
        <v>1</v>
      </c>
      <c r="G42" s="75">
        <v>17</v>
      </c>
      <c r="H42" s="85">
        <v>43910</v>
      </c>
    </row>
    <row r="43" spans="1:8" ht="26.25" thickBot="1" x14ac:dyDescent="0.3">
      <c r="A43" s="182"/>
      <c r="B43" s="46" t="s">
        <v>65</v>
      </c>
      <c r="C43" s="47">
        <v>1</v>
      </c>
      <c r="D43" s="74"/>
      <c r="E43" s="74"/>
      <c r="F43" s="74"/>
      <c r="G43" s="75">
        <v>1</v>
      </c>
      <c r="H43" s="85">
        <v>43910</v>
      </c>
    </row>
    <row r="44" spans="1:8" ht="26.25" thickBot="1" x14ac:dyDescent="0.3">
      <c r="A44" s="182"/>
      <c r="B44" s="46" t="s">
        <v>68</v>
      </c>
      <c r="C44" s="74"/>
      <c r="D44" s="74"/>
      <c r="E44" s="74"/>
      <c r="F44" s="47">
        <v>1</v>
      </c>
      <c r="G44" s="75">
        <v>1</v>
      </c>
      <c r="H44" s="85">
        <v>43910</v>
      </c>
    </row>
    <row r="45" spans="1:8" ht="64.5" thickBot="1" x14ac:dyDescent="0.3">
      <c r="A45" s="183"/>
      <c r="B45" s="76" t="s">
        <v>126</v>
      </c>
      <c r="C45" s="77">
        <v>15</v>
      </c>
      <c r="D45" s="77">
        <v>1</v>
      </c>
      <c r="E45" s="77">
        <v>1</v>
      </c>
      <c r="F45" s="77">
        <v>2</v>
      </c>
      <c r="G45" s="75">
        <v>19</v>
      </c>
      <c r="H45" s="85">
        <v>43910</v>
      </c>
    </row>
    <row r="46" spans="1:8" ht="26.25" thickBot="1" x14ac:dyDescent="0.3">
      <c r="A46" s="181" t="s">
        <v>120</v>
      </c>
      <c r="B46" s="46" t="s">
        <v>124</v>
      </c>
      <c r="F46" s="47">
        <v>1</v>
      </c>
      <c r="G46" s="75">
        <v>1</v>
      </c>
      <c r="H46" s="85">
        <v>43911</v>
      </c>
    </row>
    <row r="47" spans="1:8" ht="64.5" thickBot="1" x14ac:dyDescent="0.3">
      <c r="A47" s="183"/>
      <c r="B47" s="76" t="s">
        <v>126</v>
      </c>
      <c r="F47" s="77">
        <v>1</v>
      </c>
      <c r="G47" s="75">
        <v>1</v>
      </c>
      <c r="H47" s="85">
        <v>43911</v>
      </c>
    </row>
    <row r="48" spans="1:8" ht="26.25" thickBot="1" x14ac:dyDescent="0.3">
      <c r="A48" s="181" t="s">
        <v>120</v>
      </c>
      <c r="B48" s="46" t="s">
        <v>68</v>
      </c>
      <c r="C48" s="47">
        <v>1</v>
      </c>
      <c r="E48" s="74"/>
      <c r="F48" s="47">
        <v>1</v>
      </c>
      <c r="G48" s="75">
        <v>2</v>
      </c>
      <c r="H48" s="85">
        <v>43912</v>
      </c>
    </row>
    <row r="49" spans="1:8" ht="26.25" thickBot="1" x14ac:dyDescent="0.3">
      <c r="A49" s="182"/>
      <c r="B49" s="46" t="s">
        <v>70</v>
      </c>
      <c r="C49" s="47">
        <v>4</v>
      </c>
      <c r="E49" s="74"/>
      <c r="F49" s="47">
        <v>2</v>
      </c>
      <c r="G49" s="75">
        <v>6</v>
      </c>
      <c r="H49" s="85">
        <v>43912</v>
      </c>
    </row>
    <row r="50" spans="1:8" ht="26.25" thickBot="1" x14ac:dyDescent="0.3">
      <c r="A50" s="182"/>
      <c r="B50" s="46" t="s">
        <v>65</v>
      </c>
      <c r="C50" s="47">
        <v>5</v>
      </c>
      <c r="E50" s="47">
        <v>1</v>
      </c>
      <c r="F50" s="47">
        <v>1</v>
      </c>
      <c r="G50" s="75">
        <v>7</v>
      </c>
      <c r="H50" s="85">
        <v>43912</v>
      </c>
    </row>
    <row r="51" spans="1:8" ht="64.5" thickBot="1" x14ac:dyDescent="0.3">
      <c r="A51" s="183"/>
      <c r="B51" s="76" t="s">
        <v>126</v>
      </c>
      <c r="C51" s="77">
        <v>10</v>
      </c>
      <c r="E51" s="77">
        <v>1</v>
      </c>
      <c r="F51" s="77">
        <v>4</v>
      </c>
      <c r="G51" s="75">
        <v>15</v>
      </c>
      <c r="H51" s="85">
        <v>43912</v>
      </c>
    </row>
    <row r="52" spans="1:8" ht="26.25" thickBot="1" x14ac:dyDescent="0.3">
      <c r="A52" s="181" t="s">
        <v>120</v>
      </c>
      <c r="B52" s="46" t="s">
        <v>68</v>
      </c>
      <c r="C52" s="47">
        <v>3</v>
      </c>
      <c r="D52" s="74"/>
      <c r="E52" s="74"/>
      <c r="G52" s="75">
        <v>3</v>
      </c>
      <c r="H52" s="85">
        <v>43913</v>
      </c>
    </row>
    <row r="53" spans="1:8" ht="26.25" thickBot="1" x14ac:dyDescent="0.3">
      <c r="A53" s="182"/>
      <c r="B53" s="46" t="s">
        <v>70</v>
      </c>
      <c r="C53" s="47">
        <v>16</v>
      </c>
      <c r="D53" s="47">
        <v>4</v>
      </c>
      <c r="E53" s="47">
        <v>3</v>
      </c>
      <c r="G53" s="75">
        <v>23</v>
      </c>
      <c r="H53" s="85">
        <v>43913</v>
      </c>
    </row>
    <row r="54" spans="1:8" ht="26.25" thickBot="1" x14ac:dyDescent="0.3">
      <c r="A54" s="182"/>
      <c r="B54" s="46" t="s">
        <v>124</v>
      </c>
      <c r="C54" s="47">
        <v>1</v>
      </c>
      <c r="D54" s="74"/>
      <c r="E54" s="74"/>
      <c r="G54" s="75">
        <v>1</v>
      </c>
      <c r="H54" s="85">
        <v>43913</v>
      </c>
    </row>
    <row r="55" spans="1:8" ht="26.25" thickBot="1" x14ac:dyDescent="0.3">
      <c r="A55" s="182"/>
      <c r="B55" s="46" t="s">
        <v>65</v>
      </c>
      <c r="C55" s="47">
        <v>3</v>
      </c>
      <c r="D55" s="74"/>
      <c r="E55" s="74"/>
      <c r="G55" s="75">
        <v>3</v>
      </c>
      <c r="H55" s="85">
        <v>43913</v>
      </c>
    </row>
    <row r="56" spans="1:8" ht="64.5" thickBot="1" x14ac:dyDescent="0.3">
      <c r="A56" s="183"/>
      <c r="B56" s="76" t="s">
        <v>126</v>
      </c>
      <c r="C56" s="77">
        <v>23</v>
      </c>
      <c r="D56" s="77">
        <v>4</v>
      </c>
      <c r="E56" s="77">
        <v>3</v>
      </c>
      <c r="G56" s="75">
        <v>30</v>
      </c>
      <c r="H56" s="85">
        <v>43913</v>
      </c>
    </row>
    <row r="61" spans="1:8" ht="15.75" thickBot="1" x14ac:dyDescent="0.3"/>
    <row r="62" spans="1:8" x14ac:dyDescent="0.25">
      <c r="G62" s="114"/>
    </row>
    <row r="63" spans="1:8" x14ac:dyDescent="0.25">
      <c r="B63" s="50"/>
    </row>
    <row r="64" spans="1:8" x14ac:dyDescent="0.25">
      <c r="B64" s="50"/>
    </row>
    <row r="65" spans="2:2" x14ac:dyDescent="0.25">
      <c r="B65" s="50"/>
    </row>
    <row r="66" spans="2:2" ht="15.75" thickBot="1" x14ac:dyDescent="0.3">
      <c r="B66" s="115"/>
    </row>
  </sheetData>
  <mergeCells count="10">
    <mergeCell ref="A17:A21"/>
    <mergeCell ref="A2:A10"/>
    <mergeCell ref="A11:A16"/>
    <mergeCell ref="A22:A29"/>
    <mergeCell ref="A52:A56"/>
    <mergeCell ref="A30:A36"/>
    <mergeCell ref="A37:A41"/>
    <mergeCell ref="A42:A45"/>
    <mergeCell ref="A46:A47"/>
    <mergeCell ref="A48:A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Printable Chart</vt:lpstr>
      <vt:lpstr>Dashboard</vt:lpstr>
      <vt:lpstr>SOP</vt:lpstr>
      <vt:lpstr>Pivot</vt:lpstr>
      <vt:lpstr>Patient Pivot</vt:lpstr>
      <vt:lpstr>Admissions per Spec Pivot</vt:lpstr>
      <vt:lpstr>Occupied Beds per Timestamp</vt:lpstr>
      <vt:lpstr>SPSP Discharges and Deaths</vt:lpstr>
      <vt:lpstr>Admissions per specialty</vt:lpstr>
      <vt:lpstr>Current Inpt by Religion</vt:lpstr>
      <vt:lpstr>Occupancy by Specialty</vt:lpstr>
      <vt:lpstr>Occupancy by Spec Pivot</vt:lpstr>
      <vt:lpstr>Data</vt:lpstr>
      <vt:lpstr>Chart Data</vt:lpstr>
      <vt:lpstr>Dashboard Data</vt:lpstr>
      <vt:lpstr>Dashboard!Print_Area</vt:lpstr>
      <vt:lpstr>'Printable Chart'!Print_Area</vt:lpstr>
    </vt:vector>
  </TitlesOfParts>
  <Company>GJNH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Brysong</dc:creator>
  <cp:lastModifiedBy>andersonc</cp:lastModifiedBy>
  <cp:lastPrinted>2020-03-24T11:17:43Z</cp:lastPrinted>
  <dcterms:created xsi:type="dcterms:W3CDTF">2020-03-16T10:34:19Z</dcterms:created>
  <dcterms:modified xsi:type="dcterms:W3CDTF">2020-03-25T14:27:55Z</dcterms:modified>
</cp:coreProperties>
</file>