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120" windowWidth="19440" windowHeight="11760"/>
  </bookViews>
  <sheets>
    <sheet name="Conventional Capital" sheetId="1" r:id="rId1"/>
    <sheet name="Revenue Financed" sheetId="2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G27" i="1"/>
  <c r="G26"/>
  <c r="E23"/>
  <c r="E24"/>
  <c r="B23"/>
  <c r="G23" s="1"/>
  <c r="B24"/>
  <c r="G24" s="1"/>
  <c r="G18"/>
  <c r="G17"/>
  <c r="G16"/>
  <c r="G9"/>
  <c r="G8"/>
  <c r="G7"/>
  <c r="G33"/>
  <c r="G32"/>
  <c r="F34"/>
  <c r="F37" s="1"/>
  <c r="F39" s="1"/>
  <c r="G34" l="1"/>
  <c r="E35"/>
  <c r="E37" s="1"/>
  <c r="B35"/>
  <c r="G35" s="1"/>
  <c r="B38"/>
  <c r="B37"/>
  <c r="E26"/>
  <c r="B28"/>
  <c r="B26"/>
  <c r="B18"/>
  <c r="B17"/>
  <c r="E18" l="1"/>
  <c r="E17"/>
  <c r="E20" s="1"/>
  <c r="G20"/>
  <c r="B20"/>
  <c r="B6" l="1"/>
  <c r="G6" l="1"/>
  <c r="E6"/>
  <c r="E10" s="1"/>
  <c r="E22" s="1"/>
  <c r="E25" s="1"/>
  <c r="E27" s="1"/>
  <c r="G10"/>
  <c r="G22" s="1"/>
  <c r="G25" s="1"/>
  <c r="B10"/>
  <c r="B22" s="1"/>
  <c r="B25" s="1"/>
  <c r="B27" s="1"/>
  <c r="B29" s="1"/>
  <c r="F20" l="1"/>
  <c r="F14"/>
  <c r="F10"/>
  <c r="F22" l="1"/>
  <c r="F25" s="1"/>
  <c r="F27" s="1"/>
</calcChain>
</file>

<file path=xl/sharedStrings.xml><?xml version="1.0" encoding="utf-8"?>
<sst xmlns="http://schemas.openxmlformats.org/spreadsheetml/2006/main" count="119" uniqueCount="66">
  <si>
    <t>Capital Cost</t>
  </si>
  <si>
    <t>Construction Cost</t>
  </si>
  <si>
    <t>Quantified Construction Risk</t>
  </si>
  <si>
    <t>Total Construction costs</t>
  </si>
  <si>
    <t>Additional itemised costs</t>
  </si>
  <si>
    <t>Site acquisition</t>
  </si>
  <si>
    <t>Fees</t>
  </si>
  <si>
    <t>Total fees and other costs</t>
  </si>
  <si>
    <t>Enabling works</t>
  </si>
  <si>
    <t>Furniture</t>
  </si>
  <si>
    <t>IT</t>
  </si>
  <si>
    <t>Medical Equipment</t>
  </si>
  <si>
    <t>Total furniture and equipment</t>
  </si>
  <si>
    <t>Additional Quantified Risk</t>
  </si>
  <si>
    <t>Total estimated cost excl optimism bias</t>
  </si>
  <si>
    <t>Allowance for optimism bias</t>
  </si>
  <si>
    <t xml:space="preserve">Total estimated cost </t>
  </si>
  <si>
    <t>Total
£000s</t>
  </si>
  <si>
    <t>Funding</t>
  </si>
  <si>
    <t>Existing Resources
£000s</t>
  </si>
  <si>
    <t>Partner contributions
£000s</t>
  </si>
  <si>
    <t>SG Funding
£000s</t>
  </si>
  <si>
    <t>Summary of capital costs and funding requirments</t>
  </si>
  <si>
    <t>Profile of capital expenditure</t>
  </si>
  <si>
    <t>Year</t>
  </si>
  <si>
    <t>Year 1</t>
  </si>
  <si>
    <t>Year 2</t>
  </si>
  <si>
    <t>Year 3</t>
  </si>
  <si>
    <t>Year 4</t>
  </si>
  <si>
    <t>etc</t>
  </si>
  <si>
    <t>Total</t>
  </si>
  <si>
    <t>Total Capital Spend
£000s</t>
  </si>
  <si>
    <t>SG Funding Requirement
£000s</t>
  </si>
  <si>
    <t>Total at OBC
£000s</t>
  </si>
  <si>
    <t>Movement from OBC
£000s</t>
  </si>
  <si>
    <r>
      <t>Change to OBC
(</t>
    </r>
    <r>
      <rPr>
        <i/>
        <sz val="10"/>
        <color theme="1"/>
        <rFont val="Arial"/>
        <family val="2"/>
      </rPr>
      <t>FBC only</t>
    </r>
    <r>
      <rPr>
        <sz val="10"/>
        <color theme="1"/>
        <rFont val="Arial"/>
        <family val="2"/>
      </rPr>
      <t>)</t>
    </r>
  </si>
  <si>
    <t>Summary of conventional capital funded costs</t>
  </si>
  <si>
    <t>Total estimated costs within hub/NPD contract</t>
  </si>
  <si>
    <t>Risk Allowance</t>
  </si>
  <si>
    <t>Total estimated cost net of capital contributions</t>
  </si>
  <si>
    <t>Reduction to financing requirement from capital contributions</t>
  </si>
  <si>
    <t xml:space="preserve">Summary of revenue financed capital costs </t>
  </si>
  <si>
    <t>Capital contributions to hub/NPD contract</t>
  </si>
  <si>
    <t>Profile of conventional capital expenditure including capital contributions</t>
  </si>
  <si>
    <t>Estimated Unitary Charge</t>
  </si>
  <si>
    <t>£000s</t>
  </si>
  <si>
    <t>Scottish Government funding</t>
  </si>
  <si>
    <t>Local funding</t>
  </si>
  <si>
    <t>Contributions by partners</t>
  </si>
  <si>
    <t>Total estimated Unitary Charge</t>
  </si>
  <si>
    <t>Financing, repayment and SPV costs (100% SG funded)</t>
  </si>
  <si>
    <t>Lifecycle costs (50% SG funded)</t>
  </si>
  <si>
    <t>Hard FM costs (100% locally funded)</t>
  </si>
  <si>
    <t xml:space="preserve">Other costs </t>
  </si>
  <si>
    <t>Building &amp; Engineering works</t>
  </si>
  <si>
    <t>Location adjustment</t>
  </si>
  <si>
    <t>Other enabling works</t>
  </si>
  <si>
    <t>Total other construction related costs</t>
  </si>
  <si>
    <t>VAT</t>
  </si>
  <si>
    <t>Professional Fees</t>
  </si>
  <si>
    <t>Total estimated cost before VAT and fees</t>
  </si>
  <si>
    <t>Total estimated cost including VAT and fees but before optimism bias</t>
  </si>
  <si>
    <t>SG Additional Funding Requirement
£000s</t>
  </si>
  <si>
    <t>Tables for Financial Case (revenue-financed capital version)</t>
  </si>
  <si>
    <t>Tables for Financial Case (conventional capital version)</t>
  </si>
  <si>
    <t>Revenue equipment</t>
  </si>
</sst>
</file>

<file path=xl/styles.xml><?xml version="1.0" encoding="utf-8"?>
<styleSheet xmlns="http://schemas.openxmlformats.org/spreadsheetml/2006/main">
  <fonts count="3"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0" fillId="0" borderId="1" xfId="0" applyBorder="1"/>
    <xf numFmtId="0" fontId="0" fillId="2" borderId="1" xfId="0" applyFill="1" applyBorder="1"/>
    <xf numFmtId="0" fontId="0" fillId="0" borderId="3" xfId="0" applyBorder="1"/>
    <xf numFmtId="0" fontId="0" fillId="0" borderId="4" xfId="0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 applyAlignment="1">
      <alignment horizontal="center" wrapText="1"/>
    </xf>
    <xf numFmtId="0" fontId="0" fillId="2" borderId="15" xfId="0" applyFill="1" applyBorder="1" applyAlignment="1">
      <alignment horizontal="center" wrapText="1"/>
    </xf>
    <xf numFmtId="0" fontId="0" fillId="2" borderId="9" xfId="0" applyFill="1" applyBorder="1" applyAlignment="1">
      <alignment horizontal="center" wrapText="1"/>
    </xf>
    <xf numFmtId="0" fontId="1" fillId="2" borderId="2" xfId="0" applyFont="1" applyFill="1" applyBorder="1"/>
    <xf numFmtId="0" fontId="0" fillId="0" borderId="16" xfId="0" applyBorder="1"/>
    <xf numFmtId="0" fontId="2" fillId="0" borderId="16" xfId="0" applyFont="1" applyBorder="1"/>
    <xf numFmtId="0" fontId="1" fillId="2" borderId="16" xfId="0" applyFont="1" applyFill="1" applyBorder="1"/>
    <xf numFmtId="0" fontId="1" fillId="2" borderId="17" xfId="0" applyFont="1" applyFill="1" applyBorder="1"/>
    <xf numFmtId="0" fontId="0" fillId="2" borderId="18" xfId="0" applyFill="1" applyBorder="1" applyAlignment="1">
      <alignment horizontal="center" wrapText="1"/>
    </xf>
    <xf numFmtId="0" fontId="0" fillId="0" borderId="19" xfId="0" applyBorder="1"/>
    <xf numFmtId="0" fontId="0" fillId="2" borderId="19" xfId="0" applyFill="1" applyBorder="1"/>
    <xf numFmtId="0" fontId="0" fillId="2" borderId="20" xfId="0" applyFill="1" applyBorder="1"/>
    <xf numFmtId="0" fontId="1" fillId="0" borderId="16" xfId="0" applyFont="1" applyFill="1" applyBorder="1"/>
    <xf numFmtId="0" fontId="1" fillId="0" borderId="0" xfId="0" applyFont="1" applyFill="1" applyBorder="1"/>
    <xf numFmtId="0" fontId="0" fillId="0" borderId="0" xfId="0" applyFill="1" applyBorder="1"/>
    <xf numFmtId="0" fontId="0" fillId="0" borderId="0" xfId="0" applyFill="1"/>
    <xf numFmtId="0" fontId="0" fillId="2" borderId="22" xfId="0" applyFill="1" applyBorder="1"/>
    <xf numFmtId="0" fontId="0" fillId="2" borderId="23" xfId="0" applyFill="1" applyBorder="1"/>
    <xf numFmtId="0" fontId="1" fillId="2" borderId="24" xfId="0" applyFont="1" applyFill="1" applyBorder="1"/>
    <xf numFmtId="0" fontId="0" fillId="2" borderId="21" xfId="0" applyFill="1" applyBorder="1"/>
    <xf numFmtId="0" fontId="0" fillId="2" borderId="24" xfId="0" applyFill="1" applyBorder="1"/>
    <xf numFmtId="0" fontId="0" fillId="2" borderId="25" xfId="0" applyFill="1" applyBorder="1"/>
    <xf numFmtId="0" fontId="0" fillId="2" borderId="8" xfId="0" applyFill="1" applyBorder="1"/>
    <xf numFmtId="0" fontId="1" fillId="2" borderId="5" xfId="0" applyFont="1" applyFill="1" applyBorder="1"/>
    <xf numFmtId="0" fontId="0" fillId="2" borderId="27" xfId="0" applyFill="1" applyBorder="1" applyAlignment="1">
      <alignment horizontal="center" wrapText="1"/>
    </xf>
    <xf numFmtId="0" fontId="0" fillId="0" borderId="26" xfId="0" applyFill="1" applyBorder="1"/>
    <xf numFmtId="0" fontId="0" fillId="0" borderId="27" xfId="0" applyFill="1" applyBorder="1" applyAlignment="1">
      <alignment horizontal="center" wrapText="1"/>
    </xf>
    <xf numFmtId="0" fontId="0" fillId="0" borderId="3" xfId="0" applyFill="1" applyBorder="1"/>
    <xf numFmtId="0" fontId="0" fillId="0" borderId="1" xfId="0" applyFill="1" applyBorder="1"/>
    <xf numFmtId="0" fontId="0" fillId="0" borderId="16" xfId="0" applyFont="1" applyFill="1" applyBorder="1"/>
    <xf numFmtId="0" fontId="0" fillId="0" borderId="16" xfId="0" applyFill="1" applyBorder="1"/>
    <xf numFmtId="0" fontId="1" fillId="2" borderId="16" xfId="0" applyFont="1" applyFill="1" applyBorder="1" applyAlignment="1">
      <alignment wrapTex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/>
    </xf>
    <xf numFmtId="1" fontId="0" fillId="0" borderId="19" xfId="0" applyNumberFormat="1" applyBorder="1"/>
    <xf numFmtId="1" fontId="0" fillId="2" borderId="3" xfId="0" applyNumberFormat="1" applyFill="1" applyBorder="1"/>
    <xf numFmtId="1" fontId="0" fillId="0" borderId="19" xfId="0" applyNumberFormat="1" applyFill="1" applyBorder="1"/>
    <xf numFmtId="1" fontId="0" fillId="2" borderId="5" xfId="0" applyNumberFormat="1" applyFill="1" applyBorder="1"/>
    <xf numFmtId="0" fontId="0" fillId="0" borderId="28" xfId="0" applyFill="1" applyBorder="1"/>
    <xf numFmtId="1" fontId="0" fillId="0" borderId="4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stsforlifeofproject%2020-11-18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ummary Option 1"/>
      <sheetName val="Summary - Option 1 -ex VAT"/>
      <sheetName val="Summary - Option 1 - VAT"/>
      <sheetName val="Summary VAT - Option 4"/>
      <sheetName val="Summary ex vat- Option 4 "/>
      <sheetName val="Option 4 Build - ex VAT (2)"/>
      <sheetName val="Option 1 Build - VAT"/>
      <sheetName val="Option 1 Build - ex VAT"/>
      <sheetName val="Option 4 Build - VAT "/>
      <sheetName val="Option 3 - Vat"/>
      <sheetName val="Option 3 - Ex-Vat"/>
      <sheetName val="Option 4 Build - ex VAT"/>
      <sheetName val="Option 4 - VAT"/>
      <sheetName val="Option 4 - Ex-VAT"/>
      <sheetName val="Summary Option 2"/>
      <sheetName val="Summary - Option 2 -ex VAT"/>
      <sheetName val="Summary - Option 2 - VAT "/>
      <sheetName val="Option 2 Build - ex VAT"/>
      <sheetName val="Option 2 Build - VAT"/>
      <sheetName val="Summary Option 3"/>
      <sheetName val="Summary - Option 3 - ex VAT"/>
      <sheetName val="Summary - Option 3 - VAT"/>
      <sheetName val="Option 3 Build - ex VAT"/>
      <sheetName val="Option 3 Build - VAT "/>
      <sheetName val="Summary Option 4"/>
      <sheetName val="Summary - Option 4 -ex VAT"/>
      <sheetName val="Summary - Option 4 - VAT "/>
      <sheetName val="Option 4 Build - ex VAT "/>
      <sheetName val="Option 4 Build - VAT"/>
      <sheetName val="Summary Option 4 FBC"/>
      <sheetName val="Summary - Option 4 -ex VAT FBC"/>
      <sheetName val="Summary - Option 4 - VAT  FBC"/>
      <sheetName val="Option 4 Build - ex VAT FBC"/>
      <sheetName val="Option 4 Build - VAT FB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>
        <row r="6">
          <cell r="D6">
            <v>10941809</v>
          </cell>
        </row>
        <row r="7">
          <cell r="D7">
            <v>1420431</v>
          </cell>
        </row>
        <row r="8">
          <cell r="D8">
            <v>495284</v>
          </cell>
        </row>
      </sheetData>
      <sheetData sheetId="31" refreshError="1"/>
      <sheetData sheetId="32" refreshError="1"/>
      <sheetData sheetId="3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9"/>
  <sheetViews>
    <sheetView tabSelected="1" workbookViewId="0">
      <selection activeCell="G28" sqref="G28"/>
    </sheetView>
  </sheetViews>
  <sheetFormatPr defaultRowHeight="12.75"/>
  <cols>
    <col min="1" max="1" width="45.28515625" customWidth="1"/>
    <col min="2" max="2" width="10.42578125" customWidth="1"/>
    <col min="3" max="3" width="11.28515625" customWidth="1"/>
    <col min="4" max="4" width="11.7109375" customWidth="1"/>
    <col min="5" max="5" width="14.140625" customWidth="1"/>
    <col min="6" max="6" width="11.7109375" customWidth="1"/>
    <col min="7" max="7" width="11.42578125" customWidth="1"/>
  </cols>
  <sheetData>
    <row r="1" spans="1:7">
      <c r="A1" s="1" t="s">
        <v>64</v>
      </c>
    </row>
    <row r="3" spans="1:7" ht="13.5" thickBot="1">
      <c r="A3" s="1" t="s">
        <v>22</v>
      </c>
    </row>
    <row r="4" spans="1:7" ht="27" customHeight="1" thickBot="1">
      <c r="A4" s="1"/>
      <c r="C4" s="43" t="s">
        <v>18</v>
      </c>
      <c r="D4" s="44"/>
      <c r="E4" s="45"/>
      <c r="F4" s="46" t="s">
        <v>35</v>
      </c>
      <c r="G4" s="47"/>
    </row>
    <row r="5" spans="1:7" ht="51">
      <c r="A5" s="14" t="s">
        <v>0</v>
      </c>
      <c r="B5" s="19" t="s">
        <v>17</v>
      </c>
      <c r="C5" s="11" t="s">
        <v>19</v>
      </c>
      <c r="D5" s="12" t="s">
        <v>20</v>
      </c>
      <c r="E5" s="13" t="s">
        <v>62</v>
      </c>
      <c r="F5" s="11" t="s">
        <v>33</v>
      </c>
      <c r="G5" s="13" t="s">
        <v>34</v>
      </c>
    </row>
    <row r="6" spans="1:7">
      <c r="A6" s="15" t="s">
        <v>54</v>
      </c>
      <c r="B6" s="48">
        <f>'[1]Summary - Option 4 -ex VAT FBC'!$D$6/1000</f>
        <v>10941.808999999999</v>
      </c>
      <c r="C6" s="4"/>
      <c r="D6" s="2"/>
      <c r="E6" s="5">
        <f>B6</f>
        <v>10941.808999999999</v>
      </c>
      <c r="F6" s="4">
        <v>9730</v>
      </c>
      <c r="G6" s="53">
        <f>F6-B6</f>
        <v>-1211.8089999999993</v>
      </c>
    </row>
    <row r="7" spans="1:7">
      <c r="A7" s="15" t="s">
        <v>55</v>
      </c>
      <c r="B7" s="20"/>
      <c r="C7" s="4"/>
      <c r="D7" s="2"/>
      <c r="E7" s="5"/>
      <c r="F7" s="4"/>
      <c r="G7" s="53">
        <f t="shared" ref="G7:G9" si="0">F7-B7</f>
        <v>0</v>
      </c>
    </row>
    <row r="8" spans="1:7">
      <c r="A8" s="15" t="s">
        <v>2</v>
      </c>
      <c r="B8" s="20"/>
      <c r="C8" s="4"/>
      <c r="D8" s="2"/>
      <c r="E8" s="5"/>
      <c r="F8" s="4"/>
      <c r="G8" s="53">
        <f t="shared" si="0"/>
        <v>0</v>
      </c>
    </row>
    <row r="9" spans="1:7">
      <c r="A9" s="16" t="s">
        <v>4</v>
      </c>
      <c r="B9" s="20"/>
      <c r="C9" s="4"/>
      <c r="D9" s="2"/>
      <c r="E9" s="5"/>
      <c r="F9" s="4"/>
      <c r="G9" s="53">
        <f t="shared" si="0"/>
        <v>0</v>
      </c>
    </row>
    <row r="10" spans="1:7">
      <c r="A10" s="17" t="s">
        <v>3</v>
      </c>
      <c r="B10" s="49">
        <f>SUM(B6:B9)</f>
        <v>10941.808999999999</v>
      </c>
      <c r="C10" s="6"/>
      <c r="D10" s="3"/>
      <c r="E10" s="6">
        <f>SUM(E6:E9)</f>
        <v>10941.808999999999</v>
      </c>
      <c r="F10" s="6">
        <f>SUM(F6:F9)</f>
        <v>9730</v>
      </c>
      <c r="G10" s="6">
        <f>SUM(G6:G9)</f>
        <v>-1211.8089999999993</v>
      </c>
    </row>
    <row r="11" spans="1:7">
      <c r="A11" s="15" t="s">
        <v>5</v>
      </c>
      <c r="B11" s="20"/>
      <c r="C11" s="4"/>
      <c r="D11" s="2"/>
      <c r="E11" s="5"/>
      <c r="F11" s="4"/>
      <c r="G11" s="5"/>
    </row>
    <row r="12" spans="1:7">
      <c r="A12" s="15" t="s">
        <v>56</v>
      </c>
      <c r="B12" s="20"/>
      <c r="C12" s="4"/>
      <c r="D12" s="2"/>
      <c r="E12" s="5"/>
      <c r="F12" s="4"/>
      <c r="G12" s="5"/>
    </row>
    <row r="13" spans="1:7">
      <c r="A13" s="16" t="s">
        <v>4</v>
      </c>
      <c r="B13" s="20"/>
      <c r="C13" s="4"/>
      <c r="D13" s="2"/>
      <c r="E13" s="5"/>
      <c r="F13" s="4"/>
      <c r="G13" s="5"/>
    </row>
    <row r="14" spans="1:7">
      <c r="A14" s="17" t="s">
        <v>57</v>
      </c>
      <c r="B14" s="21"/>
      <c r="C14" s="6"/>
      <c r="D14" s="3"/>
      <c r="E14" s="7"/>
      <c r="F14" s="6">
        <f>SUM(F11:F13)</f>
        <v>0</v>
      </c>
      <c r="G14" s="7"/>
    </row>
    <row r="15" spans="1:7">
      <c r="A15" s="15" t="s">
        <v>9</v>
      </c>
      <c r="B15" s="20"/>
      <c r="C15" s="4"/>
      <c r="D15" s="2"/>
      <c r="E15" s="5"/>
      <c r="F15" s="4"/>
      <c r="G15" s="5"/>
    </row>
    <row r="16" spans="1:7">
      <c r="A16" s="15" t="s">
        <v>10</v>
      </c>
      <c r="B16" s="20"/>
      <c r="C16" s="4"/>
      <c r="D16" s="2"/>
      <c r="E16" s="5"/>
      <c r="F16" s="4"/>
      <c r="G16" s="53">
        <f t="shared" ref="G16:G18" si="1">F16-B16</f>
        <v>0</v>
      </c>
    </row>
    <row r="17" spans="1:7">
      <c r="A17" s="15" t="s">
        <v>11</v>
      </c>
      <c r="B17" s="48">
        <f>'[1]Summary - Option 4 -ex VAT FBC'!$D$7/1000</f>
        <v>1420.431</v>
      </c>
      <c r="C17" s="4"/>
      <c r="D17" s="2"/>
      <c r="E17" s="5">
        <f>B17</f>
        <v>1420.431</v>
      </c>
      <c r="F17" s="4">
        <v>2701</v>
      </c>
      <c r="G17" s="53">
        <f t="shared" si="1"/>
        <v>1280.569</v>
      </c>
    </row>
    <row r="18" spans="1:7">
      <c r="A18" s="15" t="s">
        <v>65</v>
      </c>
      <c r="B18" s="48">
        <f>'[1]Summary - Option 4 -ex VAT FBC'!$D$8/1000</f>
        <v>495.28399999999999</v>
      </c>
      <c r="C18" s="4"/>
      <c r="D18" s="2"/>
      <c r="E18" s="5">
        <f>B18</f>
        <v>495.28399999999999</v>
      </c>
      <c r="F18" s="4">
        <v>0</v>
      </c>
      <c r="G18" s="53">
        <f t="shared" si="1"/>
        <v>-495.28399999999999</v>
      </c>
    </row>
    <row r="19" spans="1:7">
      <c r="A19" s="16" t="s">
        <v>4</v>
      </c>
      <c r="B19" s="48"/>
      <c r="C19" s="4"/>
      <c r="D19" s="2"/>
      <c r="E19" s="5"/>
      <c r="F19" s="4"/>
      <c r="G19" s="5"/>
    </row>
    <row r="20" spans="1:7">
      <c r="A20" s="17" t="s">
        <v>12</v>
      </c>
      <c r="B20" s="49">
        <f>SUM(B15:B19)</f>
        <v>1915.7150000000001</v>
      </c>
      <c r="C20" s="6"/>
      <c r="D20" s="3"/>
      <c r="E20" s="6">
        <f>SUM(E15:E19)</f>
        <v>1915.7150000000001</v>
      </c>
      <c r="F20" s="6">
        <f>SUM(F15:F19)</f>
        <v>2701</v>
      </c>
      <c r="G20" s="6">
        <f>SUM(G15:G19)</f>
        <v>785.28499999999997</v>
      </c>
    </row>
    <row r="21" spans="1:7">
      <c r="A21" s="15" t="s">
        <v>13</v>
      </c>
      <c r="B21" s="48"/>
      <c r="C21" s="4"/>
      <c r="D21" s="2"/>
      <c r="E21" s="5"/>
      <c r="F21" s="4"/>
      <c r="G21" s="5"/>
    </row>
    <row r="22" spans="1:7">
      <c r="A22" s="17" t="s">
        <v>60</v>
      </c>
      <c r="B22" s="49">
        <f>B10+B14+B20</f>
        <v>12857.523999999999</v>
      </c>
      <c r="C22" s="6"/>
      <c r="D22" s="3"/>
      <c r="E22" s="49">
        <f>E10+E14+E20</f>
        <v>12857.523999999999</v>
      </c>
      <c r="F22" s="6">
        <f>F10+F14+F20</f>
        <v>12431</v>
      </c>
      <c r="G22" s="6">
        <f>G10+G14+G20</f>
        <v>-426.52399999999932</v>
      </c>
    </row>
    <row r="23" spans="1:7" s="26" customFormat="1" ht="13.5" customHeight="1">
      <c r="A23" s="41" t="s">
        <v>58</v>
      </c>
      <c r="B23" s="50">
        <f>2044733/1000+284086/1000+99.147-212.323</f>
        <v>2215.643</v>
      </c>
      <c r="C23" s="38"/>
      <c r="D23" s="39"/>
      <c r="E23" s="50">
        <f>B23</f>
        <v>2215.643</v>
      </c>
      <c r="F23" s="38">
        <v>2256</v>
      </c>
      <c r="G23" s="53">
        <f t="shared" ref="G23:G26" si="2">F23-B23</f>
        <v>40.356999999999971</v>
      </c>
    </row>
    <row r="24" spans="1:7" s="26" customFormat="1">
      <c r="A24" s="40" t="s">
        <v>59</v>
      </c>
      <c r="B24" s="50">
        <f>212323/1000</f>
        <v>212.32300000000001</v>
      </c>
      <c r="C24" s="38"/>
      <c r="D24" s="39"/>
      <c r="E24" s="50">
        <f>B24</f>
        <v>212.32300000000001</v>
      </c>
      <c r="F24" s="38">
        <v>173</v>
      </c>
      <c r="G24" s="53">
        <f t="shared" si="2"/>
        <v>-39.323000000000008</v>
      </c>
    </row>
    <row r="25" spans="1:7" ht="25.5">
      <c r="A25" s="42" t="s">
        <v>61</v>
      </c>
      <c r="B25" s="49">
        <f>B22+B23+B24</f>
        <v>15285.49</v>
      </c>
      <c r="C25" s="6"/>
      <c r="D25" s="3"/>
      <c r="E25" s="49">
        <f>E22+E23+E24</f>
        <v>15285.49</v>
      </c>
      <c r="F25" s="6">
        <f>F22+F23+F24</f>
        <v>14860</v>
      </c>
      <c r="G25" s="6">
        <f>G22+G23+G24</f>
        <v>-425.48999999999933</v>
      </c>
    </row>
    <row r="26" spans="1:7">
      <c r="A26" s="15" t="s">
        <v>15</v>
      </c>
      <c r="B26" s="48">
        <f>516044/1000</f>
        <v>516.04399999999998</v>
      </c>
      <c r="C26" s="4"/>
      <c r="D26" s="2"/>
      <c r="E26" s="48">
        <f>516044/1000</f>
        <v>516.04399999999998</v>
      </c>
      <c r="F26" s="4">
        <v>792</v>
      </c>
      <c r="G26" s="53">
        <f t="shared" si="2"/>
        <v>275.95600000000002</v>
      </c>
    </row>
    <row r="27" spans="1:7" ht="13.5" thickBot="1">
      <c r="A27" s="18" t="s">
        <v>16</v>
      </c>
      <c r="B27" s="51">
        <f>SUM(B25:B26)</f>
        <v>15801.534</v>
      </c>
      <c r="C27" s="8"/>
      <c r="D27" s="9"/>
      <c r="E27" s="51">
        <f>SUM(E25:E26)</f>
        <v>15801.534</v>
      </c>
      <c r="F27" s="8">
        <f>SUM(F25:F26)</f>
        <v>15652</v>
      </c>
      <c r="G27" s="8">
        <f>SUM(G25:G26)+1</f>
        <v>-148.53399999999931</v>
      </c>
    </row>
    <row r="28" spans="1:7">
      <c r="B28">
        <f>15801534/1000</f>
        <v>15801.534</v>
      </c>
    </row>
    <row r="29" spans="1:7">
      <c r="A29" s="1"/>
      <c r="B29">
        <f>B27-B28</f>
        <v>0</v>
      </c>
    </row>
    <row r="30" spans="1:7" ht="13.5" thickBot="1">
      <c r="A30" s="1" t="s">
        <v>23</v>
      </c>
    </row>
    <row r="31" spans="1:7" ht="51">
      <c r="A31" s="14" t="s">
        <v>24</v>
      </c>
      <c r="B31" s="11" t="s">
        <v>31</v>
      </c>
      <c r="C31" s="11" t="s">
        <v>19</v>
      </c>
      <c r="D31" s="12" t="s">
        <v>20</v>
      </c>
      <c r="E31" s="13" t="s">
        <v>62</v>
      </c>
      <c r="F31" s="11" t="s">
        <v>33</v>
      </c>
      <c r="G31" s="13" t="s">
        <v>34</v>
      </c>
    </row>
    <row r="32" spans="1:7">
      <c r="A32" s="23" t="s">
        <v>25</v>
      </c>
      <c r="B32" s="4">
        <v>821.4</v>
      </c>
      <c r="C32" s="4"/>
      <c r="D32" s="5"/>
      <c r="E32" s="4">
        <v>821.4</v>
      </c>
      <c r="F32" s="4">
        <v>674</v>
      </c>
      <c r="G32" s="5">
        <f t="shared" ref="G32:G35" si="3">B32-F32</f>
        <v>147.39999999999998</v>
      </c>
    </row>
    <row r="33" spans="1:7">
      <c r="A33" s="23" t="s">
        <v>26</v>
      </c>
      <c r="B33" s="4">
        <v>2384.1999999999998</v>
      </c>
      <c r="C33" s="4"/>
      <c r="D33" s="5"/>
      <c r="E33" s="4">
        <v>2384.1999999999998</v>
      </c>
      <c r="F33" s="4">
        <v>2241</v>
      </c>
      <c r="G33" s="5">
        <f t="shared" si="3"/>
        <v>143.19999999999982</v>
      </c>
    </row>
    <row r="34" spans="1:7">
      <c r="A34" s="23" t="s">
        <v>27</v>
      </c>
      <c r="B34" s="4">
        <v>8351.2000000000007</v>
      </c>
      <c r="C34" s="4"/>
      <c r="D34" s="5"/>
      <c r="E34" s="4">
        <v>8351.2000000000007</v>
      </c>
      <c r="F34" s="4">
        <f>7224+1132</f>
        <v>8356</v>
      </c>
      <c r="G34" s="5">
        <f t="shared" si="3"/>
        <v>-4.7999999999992724</v>
      </c>
    </row>
    <row r="35" spans="1:7">
      <c r="A35" s="23" t="s">
        <v>28</v>
      </c>
      <c r="B35" s="4">
        <f>4775.4-530.666</f>
        <v>4244.7339999999995</v>
      </c>
      <c r="C35" s="4"/>
      <c r="D35" s="5"/>
      <c r="E35" s="4">
        <f>4775.4-530.666</f>
        <v>4244.7339999999995</v>
      </c>
      <c r="F35" s="4">
        <v>4291</v>
      </c>
      <c r="G35" s="5">
        <f t="shared" si="3"/>
        <v>-46.266000000000531</v>
      </c>
    </row>
    <row r="36" spans="1:7">
      <c r="A36" s="16" t="s">
        <v>29</v>
      </c>
      <c r="B36" s="4"/>
      <c r="C36" s="4"/>
      <c r="D36" s="5"/>
      <c r="E36" s="4"/>
      <c r="F36" s="4"/>
      <c r="G36" s="5"/>
    </row>
    <row r="37" spans="1:7" ht="13.5" thickBot="1">
      <c r="A37" s="18" t="s">
        <v>30</v>
      </c>
      <c r="B37" s="8">
        <f>SUM(B32:B36)</f>
        <v>15801.534</v>
      </c>
      <c r="C37" s="8"/>
      <c r="D37" s="10"/>
      <c r="E37" s="8">
        <f>SUM(E32:E36)</f>
        <v>15801.534</v>
      </c>
      <c r="F37" s="8">
        <f>SUM(F32:F36)</f>
        <v>15562</v>
      </c>
      <c r="G37" s="8"/>
    </row>
    <row r="38" spans="1:7">
      <c r="B38">
        <f>15801534/1000</f>
        <v>15801.534</v>
      </c>
      <c r="F38" s="52">
        <v>15562</v>
      </c>
    </row>
    <row r="39" spans="1:7">
      <c r="F39">
        <f>F38-F37</f>
        <v>0</v>
      </c>
    </row>
  </sheetData>
  <mergeCells count="2">
    <mergeCell ref="C4:E4"/>
    <mergeCell ref="F4:G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67"/>
  <sheetViews>
    <sheetView workbookViewId="0">
      <selection activeCell="A2" sqref="A2"/>
    </sheetView>
  </sheetViews>
  <sheetFormatPr defaultRowHeight="12.75"/>
  <cols>
    <col min="1" max="1" width="52.85546875" customWidth="1"/>
    <col min="2" max="2" width="10.42578125" customWidth="1"/>
    <col min="3" max="3" width="11.7109375" customWidth="1"/>
    <col min="4" max="4" width="11.42578125" customWidth="1"/>
  </cols>
  <sheetData>
    <row r="1" spans="1:4">
      <c r="A1" s="1" t="s">
        <v>63</v>
      </c>
    </row>
    <row r="3" spans="1:4" ht="13.5" thickBot="1">
      <c r="A3" s="1" t="s">
        <v>41</v>
      </c>
    </row>
    <row r="4" spans="1:4" ht="27" customHeight="1" thickBot="1">
      <c r="A4" s="1"/>
      <c r="C4" s="46" t="s">
        <v>35</v>
      </c>
      <c r="D4" s="47"/>
    </row>
    <row r="5" spans="1:4" ht="38.25">
      <c r="A5" s="14" t="s">
        <v>0</v>
      </c>
      <c r="B5" s="19" t="s">
        <v>17</v>
      </c>
      <c r="C5" s="11" t="s">
        <v>33</v>
      </c>
      <c r="D5" s="13" t="s">
        <v>34</v>
      </c>
    </row>
    <row r="6" spans="1:4">
      <c r="A6" s="15" t="s">
        <v>1</v>
      </c>
      <c r="B6" s="20"/>
      <c r="C6" s="4"/>
      <c r="D6" s="5"/>
    </row>
    <row r="7" spans="1:4">
      <c r="A7" s="16" t="s">
        <v>4</v>
      </c>
      <c r="B7" s="20"/>
      <c r="C7" s="4"/>
      <c r="D7" s="5"/>
    </row>
    <row r="8" spans="1:4">
      <c r="A8" s="17" t="s">
        <v>3</v>
      </c>
      <c r="B8" s="21"/>
      <c r="C8" s="6"/>
      <c r="D8" s="7"/>
    </row>
    <row r="9" spans="1:4">
      <c r="A9" s="15" t="s">
        <v>6</v>
      </c>
      <c r="B9" s="20"/>
      <c r="C9" s="4"/>
      <c r="D9" s="5"/>
    </row>
    <row r="10" spans="1:4">
      <c r="A10" s="16" t="s">
        <v>4</v>
      </c>
      <c r="B10" s="20"/>
      <c r="C10" s="4"/>
      <c r="D10" s="5"/>
    </row>
    <row r="11" spans="1:4">
      <c r="A11" s="17" t="s">
        <v>7</v>
      </c>
      <c r="B11" s="21"/>
      <c r="C11" s="6"/>
      <c r="D11" s="7"/>
    </row>
    <row r="12" spans="1:4">
      <c r="A12" s="15" t="s">
        <v>9</v>
      </c>
      <c r="B12" s="20"/>
      <c r="C12" s="4"/>
      <c r="D12" s="5"/>
    </row>
    <row r="13" spans="1:4">
      <c r="A13" s="15" t="s">
        <v>10</v>
      </c>
      <c r="B13" s="20"/>
      <c r="C13" s="4"/>
      <c r="D13" s="5"/>
    </row>
    <row r="14" spans="1:4">
      <c r="A14" s="15" t="s">
        <v>11</v>
      </c>
      <c r="B14" s="20"/>
      <c r="C14" s="4"/>
      <c r="D14" s="5"/>
    </row>
    <row r="15" spans="1:4">
      <c r="A15" s="16" t="s">
        <v>4</v>
      </c>
      <c r="B15" s="20"/>
      <c r="C15" s="4"/>
      <c r="D15" s="5"/>
    </row>
    <row r="16" spans="1:4">
      <c r="A16" s="17" t="s">
        <v>12</v>
      </c>
      <c r="B16" s="21"/>
      <c r="C16" s="6"/>
      <c r="D16" s="7"/>
    </row>
    <row r="17" spans="1:7">
      <c r="A17" s="15" t="s">
        <v>38</v>
      </c>
      <c r="B17" s="20"/>
      <c r="C17" s="4"/>
      <c r="D17" s="5"/>
    </row>
    <row r="18" spans="1:7">
      <c r="A18" s="17" t="s">
        <v>37</v>
      </c>
      <c r="B18" s="21"/>
      <c r="C18" s="6"/>
      <c r="D18" s="7"/>
    </row>
    <row r="19" spans="1:7">
      <c r="A19" s="15" t="s">
        <v>40</v>
      </c>
      <c r="B19" s="20"/>
      <c r="C19" s="4"/>
      <c r="D19" s="5"/>
    </row>
    <row r="20" spans="1:7" ht="13.5" thickBot="1">
      <c r="A20" s="18" t="s">
        <v>39</v>
      </c>
      <c r="B20" s="22"/>
      <c r="C20" s="8"/>
      <c r="D20" s="10"/>
    </row>
    <row r="21" spans="1:7" s="26" customFormat="1">
      <c r="A21" s="24"/>
      <c r="B21" s="25"/>
      <c r="C21" s="25"/>
      <c r="D21" s="25"/>
    </row>
    <row r="22" spans="1:7" s="26" customFormat="1">
      <c r="A22" s="24"/>
      <c r="B22" s="25"/>
      <c r="C22" s="25"/>
      <c r="D22" s="25"/>
    </row>
    <row r="23" spans="1:7" ht="13.5" thickBot="1">
      <c r="A23" s="1" t="s">
        <v>36</v>
      </c>
    </row>
    <row r="24" spans="1:7" ht="27.75" customHeight="1" thickBot="1">
      <c r="C24" s="43" t="s">
        <v>18</v>
      </c>
      <c r="D24" s="44"/>
      <c r="E24" s="45"/>
      <c r="F24" s="46" t="s">
        <v>35</v>
      </c>
      <c r="G24" s="47"/>
    </row>
    <row r="25" spans="1:7" ht="51">
      <c r="A25" s="14" t="s">
        <v>0</v>
      </c>
      <c r="B25" s="19" t="s">
        <v>17</v>
      </c>
      <c r="C25" s="11" t="s">
        <v>19</v>
      </c>
      <c r="D25" s="12" t="s">
        <v>20</v>
      </c>
      <c r="E25" s="13" t="s">
        <v>21</v>
      </c>
      <c r="F25" s="11" t="s">
        <v>33</v>
      </c>
      <c r="G25" s="13" t="s">
        <v>34</v>
      </c>
    </row>
    <row r="26" spans="1:7">
      <c r="A26" s="15" t="s">
        <v>1</v>
      </c>
      <c r="B26" s="20"/>
      <c r="C26" s="4"/>
      <c r="D26" s="2"/>
      <c r="E26" s="5"/>
      <c r="F26" s="4"/>
      <c r="G26" s="5"/>
    </row>
    <row r="27" spans="1:7">
      <c r="A27" s="15" t="s">
        <v>2</v>
      </c>
      <c r="B27" s="20"/>
      <c r="C27" s="4"/>
      <c r="D27" s="2"/>
      <c r="E27" s="5"/>
      <c r="F27" s="4"/>
      <c r="G27" s="5"/>
    </row>
    <row r="28" spans="1:7">
      <c r="A28" s="16" t="s">
        <v>4</v>
      </c>
      <c r="B28" s="20"/>
      <c r="C28" s="4"/>
      <c r="D28" s="2"/>
      <c r="E28" s="5"/>
      <c r="F28" s="4"/>
      <c r="G28" s="5"/>
    </row>
    <row r="29" spans="1:7">
      <c r="A29" s="17" t="s">
        <v>3</v>
      </c>
      <c r="B29" s="21"/>
      <c r="C29" s="6"/>
      <c r="D29" s="3"/>
      <c r="E29" s="7"/>
      <c r="F29" s="6"/>
      <c r="G29" s="7"/>
    </row>
    <row r="30" spans="1:7">
      <c r="A30" s="15" t="s">
        <v>5</v>
      </c>
      <c r="B30" s="20"/>
      <c r="C30" s="4"/>
      <c r="D30" s="2"/>
      <c r="E30" s="5"/>
      <c r="F30" s="4"/>
      <c r="G30" s="5"/>
    </row>
    <row r="31" spans="1:7">
      <c r="A31" s="15" t="s">
        <v>8</v>
      </c>
      <c r="B31" s="20"/>
      <c r="C31" s="4"/>
      <c r="D31" s="2"/>
      <c r="E31" s="5"/>
      <c r="F31" s="4"/>
      <c r="G31" s="5"/>
    </row>
    <row r="32" spans="1:7">
      <c r="A32" s="15" t="s">
        <v>6</v>
      </c>
      <c r="B32" s="20"/>
      <c r="C32" s="4"/>
      <c r="D32" s="2"/>
      <c r="E32" s="5"/>
      <c r="F32" s="4"/>
      <c r="G32" s="5"/>
    </row>
    <row r="33" spans="1:7">
      <c r="A33" s="16" t="s">
        <v>4</v>
      </c>
      <c r="B33" s="20"/>
      <c r="C33" s="4"/>
      <c r="D33" s="2"/>
      <c r="E33" s="5"/>
      <c r="F33" s="4"/>
      <c r="G33" s="5"/>
    </row>
    <row r="34" spans="1:7">
      <c r="A34" s="17" t="s">
        <v>7</v>
      </c>
      <c r="B34" s="21"/>
      <c r="C34" s="6"/>
      <c r="D34" s="3"/>
      <c r="E34" s="7"/>
      <c r="F34" s="6"/>
      <c r="G34" s="7"/>
    </row>
    <row r="35" spans="1:7">
      <c r="A35" s="15" t="s">
        <v>9</v>
      </c>
      <c r="B35" s="20"/>
      <c r="C35" s="4"/>
      <c r="D35" s="2"/>
      <c r="E35" s="5"/>
      <c r="F35" s="4"/>
      <c r="G35" s="5"/>
    </row>
    <row r="36" spans="1:7">
      <c r="A36" s="15" t="s">
        <v>10</v>
      </c>
      <c r="B36" s="20"/>
      <c r="C36" s="4"/>
      <c r="D36" s="2"/>
      <c r="E36" s="5"/>
      <c r="F36" s="4"/>
      <c r="G36" s="5"/>
    </row>
    <row r="37" spans="1:7">
      <c r="A37" s="15" t="s">
        <v>11</v>
      </c>
      <c r="B37" s="20"/>
      <c r="C37" s="4"/>
      <c r="D37" s="2"/>
      <c r="E37" s="5"/>
      <c r="F37" s="4"/>
      <c r="G37" s="5"/>
    </row>
    <row r="38" spans="1:7">
      <c r="A38" s="16" t="s">
        <v>4</v>
      </c>
      <c r="B38" s="20"/>
      <c r="C38" s="4"/>
      <c r="D38" s="2"/>
      <c r="E38" s="5"/>
      <c r="F38" s="4"/>
      <c r="G38" s="5"/>
    </row>
    <row r="39" spans="1:7">
      <c r="A39" s="17" t="s">
        <v>12</v>
      </c>
      <c r="B39" s="21"/>
      <c r="C39" s="6"/>
      <c r="D39" s="3"/>
      <c r="E39" s="7"/>
      <c r="F39" s="6"/>
      <c r="G39" s="7"/>
    </row>
    <row r="40" spans="1:7">
      <c r="A40" s="15" t="s">
        <v>13</v>
      </c>
      <c r="B40" s="20"/>
      <c r="C40" s="4"/>
      <c r="D40" s="2"/>
      <c r="E40" s="5"/>
      <c r="F40" s="4"/>
      <c r="G40" s="5"/>
    </row>
    <row r="41" spans="1:7">
      <c r="A41" s="17" t="s">
        <v>14</v>
      </c>
      <c r="B41" s="21"/>
      <c r="C41" s="6"/>
      <c r="D41" s="3"/>
      <c r="E41" s="7"/>
      <c r="F41" s="6"/>
      <c r="G41" s="7"/>
    </row>
    <row r="42" spans="1:7">
      <c r="A42" s="15" t="s">
        <v>15</v>
      </c>
      <c r="B42" s="20"/>
      <c r="C42" s="4"/>
      <c r="D42" s="2"/>
      <c r="E42" s="5"/>
      <c r="F42" s="4"/>
      <c r="G42" s="5"/>
    </row>
    <row r="43" spans="1:7" ht="13.5" thickBot="1">
      <c r="A43" s="18" t="s">
        <v>16</v>
      </c>
      <c r="B43" s="22"/>
      <c r="C43" s="8"/>
      <c r="D43" s="9"/>
      <c r="E43" s="10"/>
      <c r="F43" s="8"/>
      <c r="G43" s="10"/>
    </row>
    <row r="44" spans="1:7" ht="13.5" thickBot="1">
      <c r="A44" s="29" t="s">
        <v>42</v>
      </c>
      <c r="B44" s="31"/>
      <c r="C44" s="30"/>
      <c r="D44" s="27"/>
      <c r="E44" s="28"/>
      <c r="F44" s="32"/>
      <c r="G44" s="28"/>
    </row>
    <row r="45" spans="1:7" s="26" customFormat="1">
      <c r="A45" s="24"/>
      <c r="B45" s="25"/>
      <c r="C45" s="25"/>
      <c r="D45" s="25"/>
      <c r="E45" s="25"/>
      <c r="F45" s="25"/>
      <c r="G45" s="25"/>
    </row>
    <row r="47" spans="1:7" ht="13.5" thickBot="1">
      <c r="A47" s="1" t="s">
        <v>43</v>
      </c>
    </row>
    <row r="48" spans="1:7" ht="51">
      <c r="A48" s="14" t="s">
        <v>24</v>
      </c>
      <c r="B48" s="11" t="s">
        <v>31</v>
      </c>
      <c r="C48" s="13" t="s">
        <v>32</v>
      </c>
    </row>
    <row r="49" spans="1:3">
      <c r="A49" s="23" t="s">
        <v>25</v>
      </c>
      <c r="B49" s="4"/>
      <c r="C49" s="5"/>
    </row>
    <row r="50" spans="1:3">
      <c r="A50" s="23" t="s">
        <v>26</v>
      </c>
      <c r="B50" s="4"/>
      <c r="C50" s="5"/>
    </row>
    <row r="51" spans="1:3">
      <c r="A51" s="23" t="s">
        <v>27</v>
      </c>
      <c r="B51" s="4"/>
      <c r="C51" s="5"/>
    </row>
    <row r="52" spans="1:3">
      <c r="A52" s="23" t="s">
        <v>28</v>
      </c>
      <c r="B52" s="4"/>
      <c r="C52" s="5"/>
    </row>
    <row r="53" spans="1:3">
      <c r="A53" s="16" t="s">
        <v>29</v>
      </c>
      <c r="B53" s="4"/>
      <c r="C53" s="5"/>
    </row>
    <row r="54" spans="1:3" ht="13.5" thickBot="1">
      <c r="A54" s="18" t="s">
        <v>30</v>
      </c>
      <c r="B54" s="8"/>
      <c r="C54" s="10"/>
    </row>
    <row r="57" spans="1:3" ht="13.5" thickBot="1">
      <c r="A57" s="1" t="s">
        <v>44</v>
      </c>
    </row>
    <row r="58" spans="1:3">
      <c r="A58" s="33"/>
      <c r="B58" s="13" t="s">
        <v>45</v>
      </c>
    </row>
    <row r="59" spans="1:3" s="26" customFormat="1">
      <c r="A59" s="36" t="s">
        <v>50</v>
      </c>
      <c r="B59" s="37"/>
    </row>
    <row r="60" spans="1:3" s="26" customFormat="1">
      <c r="A60" s="36" t="s">
        <v>51</v>
      </c>
      <c r="B60" s="37"/>
    </row>
    <row r="61" spans="1:3" s="26" customFormat="1">
      <c r="A61" s="36" t="s">
        <v>52</v>
      </c>
      <c r="B61" s="37"/>
    </row>
    <row r="62" spans="1:3" s="26" customFormat="1">
      <c r="A62" s="36" t="s">
        <v>53</v>
      </c>
      <c r="B62" s="37"/>
    </row>
    <row r="63" spans="1:3" ht="13.5" thickBot="1">
      <c r="A63" s="34" t="s">
        <v>49</v>
      </c>
      <c r="B63" s="35"/>
    </row>
    <row r="64" spans="1:3">
      <c r="A64" s="4" t="s">
        <v>46</v>
      </c>
      <c r="B64" s="5"/>
    </row>
    <row r="65" spans="1:2">
      <c r="A65" s="4" t="s">
        <v>47</v>
      </c>
      <c r="B65" s="5"/>
    </row>
    <row r="66" spans="1:2">
      <c r="A66" s="4" t="s">
        <v>48</v>
      </c>
      <c r="B66" s="5"/>
    </row>
    <row r="67" spans="1:2" ht="13.5" thickBot="1">
      <c r="A67" s="34" t="s">
        <v>49</v>
      </c>
      <c r="B67" s="10"/>
    </row>
  </sheetData>
  <mergeCells count="3">
    <mergeCell ref="C4:D4"/>
    <mergeCell ref="F24:G24"/>
    <mergeCell ref="C24:E2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Conventional Capital</vt:lpstr>
      <vt:lpstr>Revenue Financed</vt:lpstr>
      <vt:lpstr>Sheet3</vt:lpstr>
    </vt:vector>
  </TitlesOfParts>
  <Company>Scottish Government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U418060</dc:creator>
  <cp:lastModifiedBy>brysonl</cp:lastModifiedBy>
  <dcterms:created xsi:type="dcterms:W3CDTF">2014-10-14T13:35:04Z</dcterms:created>
  <dcterms:modified xsi:type="dcterms:W3CDTF">2018-11-28T16:34:01Z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hecked by">
    <vt:lpwstr>32123</vt:lpwstr>
  </property>
  <property fmtid="{D5CDD505-2E9C-101B-9397-08002B2CF9AE}" pid="3" name="Objective-Id">
    <vt:lpwstr>A11561203</vt:lpwstr>
  </property>
  <property fmtid="{D5CDD505-2E9C-101B-9397-08002B2CF9AE}" pid="4" name="Objective-Title">
    <vt:lpwstr>SCIM - Financial Case - Draft for Discussion - version 0.2 - Tables - Steven Hanlon - 25 June 2015</vt:lpwstr>
  </property>
  <property fmtid="{D5CDD505-2E9C-101B-9397-08002B2CF9AE}" pid="5" name="Objective-Comment">
    <vt:lpwstr>
    </vt:lpwstr>
  </property>
  <property fmtid="{D5CDD505-2E9C-101B-9397-08002B2CF9AE}" pid="6" name="Objective-CreationStamp">
    <vt:filetime>2015-06-25T14:14:50Z</vt:filetime>
  </property>
  <property fmtid="{D5CDD505-2E9C-101B-9397-08002B2CF9AE}" pid="7" name="Objective-IsApproved">
    <vt:bool>false</vt:bool>
  </property>
  <property fmtid="{D5CDD505-2E9C-101B-9397-08002B2CF9AE}" pid="8" name="Objective-IsPublished">
    <vt:bool>false</vt:bool>
  </property>
  <property fmtid="{D5CDD505-2E9C-101B-9397-08002B2CF9AE}" pid="9" name="Objective-DatePublished">
    <vt:lpwstr>
    </vt:lpwstr>
  </property>
  <property fmtid="{D5CDD505-2E9C-101B-9397-08002B2CF9AE}" pid="10" name="Objective-ModificationStamp">
    <vt:filetime>2015-06-25T14:15:14Z</vt:filetime>
  </property>
  <property fmtid="{D5CDD505-2E9C-101B-9397-08002B2CF9AE}" pid="11" name="Objective-Owner">
    <vt:lpwstr>Hanlon, Steven S (u418060)</vt:lpwstr>
  </property>
  <property fmtid="{D5CDD505-2E9C-101B-9397-08002B2CF9AE}" pid="12" name="Objective-Path">
    <vt:lpwstr>Objective Global Folder:SG File Plan:Health, nutrition and care:National Health Service (NHS):NHS management:Advice and policy: NHS management:Capital and Facilities: Scottish Capital Investment Manual: Advice and Policy: NHS Management: 2014-2019:</vt:lpwstr>
  </property>
  <property fmtid="{D5CDD505-2E9C-101B-9397-08002B2CF9AE}" pid="13" name="Objective-Parent">
    <vt:lpwstr>Capital and Facilities: Scottish Capital Investment Manual: Advice and Policy: NHS Management: 2014-2019</vt:lpwstr>
  </property>
  <property fmtid="{D5CDD505-2E9C-101B-9397-08002B2CF9AE}" pid="14" name="Objective-State">
    <vt:lpwstr>Being Drafted</vt:lpwstr>
  </property>
  <property fmtid="{D5CDD505-2E9C-101B-9397-08002B2CF9AE}" pid="15" name="Objective-Version">
    <vt:lpwstr>0.2</vt:lpwstr>
  </property>
  <property fmtid="{D5CDD505-2E9C-101B-9397-08002B2CF9AE}" pid="16" name="Objective-VersionNumber">
    <vt:i4>2</vt:i4>
  </property>
  <property fmtid="{D5CDD505-2E9C-101B-9397-08002B2CF9AE}" pid="17" name="Objective-VersionComment">
    <vt:lpwstr>Version 2</vt:lpwstr>
  </property>
  <property fmtid="{D5CDD505-2E9C-101B-9397-08002B2CF9AE}" pid="18" name="Objective-FileNumber">
    <vt:lpwstr>
    </vt:lpwstr>
  </property>
  <property fmtid="{D5CDD505-2E9C-101B-9397-08002B2CF9AE}" pid="19" name="Objective-Classification">
    <vt:lpwstr>[Inherited - OFFICIAL]</vt:lpwstr>
  </property>
  <property fmtid="{D5CDD505-2E9C-101B-9397-08002B2CF9AE}" pid="20" name="Objective-Caveats">
    <vt:lpwstr>
    </vt:lpwstr>
  </property>
  <property fmtid="{D5CDD505-2E9C-101B-9397-08002B2CF9AE}" pid="21" name="Objective-Date of Original [system]">
    <vt:lpwstr>
    </vt:lpwstr>
  </property>
  <property fmtid="{D5CDD505-2E9C-101B-9397-08002B2CF9AE}" pid="22" name="Objective-Date Received [system]">
    <vt:lpwstr>
    </vt:lpwstr>
  </property>
  <property fmtid="{D5CDD505-2E9C-101B-9397-08002B2CF9AE}" pid="23" name="Objective-SG Web Publication - Category [system]">
    <vt:lpwstr>
    </vt:lpwstr>
  </property>
  <property fmtid="{D5CDD505-2E9C-101B-9397-08002B2CF9AE}" pid="24" name="Objective-SG Web Publication - Category 2 Classification [system]">
    <vt:lpwstr>
    </vt:lpwstr>
  </property>
</Properties>
</file>