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285" windowWidth="9855" windowHeight="3630" tabRatio="803"/>
  </bookViews>
  <sheets>
    <sheet name="Form 1 - Core RRL" sheetId="17" r:id="rId1"/>
    <sheet name="Form 2 - Efficiencies" sheetId="5" r:id="rId2"/>
    <sheet name="Form 3 - Non-Core RRL" sheetId="20" r:id="rId3"/>
    <sheet name="Form 4 - Capital Investment" sheetId="19" r:id="rId4"/>
    <sheet name="Form 5 - Trajectories" sheetId="10" r:id="rId5"/>
    <sheet name="Form 6 - Assumptions &amp; Risks" sheetId="18" r:id="rId6"/>
  </sheets>
  <externalReferences>
    <externalReference r:id="rId7"/>
  </externalReferences>
  <definedNames>
    <definedName name="_xlnm.Print_Area" localSheetId="0">'Form 1 - Core RRL'!$B$2:$N$52</definedName>
    <definedName name="_xlnm.Print_Area" localSheetId="1">'Form 2 - Efficiencies'!$B$2:$AA$46</definedName>
    <definedName name="_xlnm.Print_Area" localSheetId="2">'Form 3 - Non-Core RRL'!$A$1:$K$26</definedName>
    <definedName name="_xlnm.Print_Area" localSheetId="3">'Form 4 - Capital Investment'!$A$2:$K$47</definedName>
    <definedName name="_xlnm.Print_Area" localSheetId="4">'Form 5 - Trajectories'!$A$1:$K$39</definedName>
  </definedNames>
  <calcPr calcId="125725"/>
</workbook>
</file>

<file path=xl/calcChain.xml><?xml version="1.0" encoding="utf-8"?>
<calcChain xmlns="http://schemas.openxmlformats.org/spreadsheetml/2006/main">
  <c r="C11" i="20"/>
  <c r="C11" i="17"/>
  <c r="F10" i="19" l="1"/>
  <c r="F9"/>
  <c r="E9"/>
  <c r="K11" i="17"/>
  <c r="H11"/>
  <c r="K17" l="1"/>
  <c r="H17"/>
  <c r="E11" l="1"/>
  <c r="E17" l="1"/>
  <c r="F11" l="1"/>
  <c r="E10" i="5" l="1"/>
  <c r="E12"/>
  <c r="E13"/>
  <c r="D33" i="10" l="1"/>
  <c r="D32"/>
  <c r="D31"/>
  <c r="D30"/>
  <c r="D29"/>
  <c r="D28"/>
  <c r="D27"/>
  <c r="D26"/>
  <c r="D25"/>
  <c r="E21" i="5"/>
  <c r="E22"/>
  <c r="D22"/>
  <c r="D21"/>
  <c r="D18"/>
  <c r="D13"/>
  <c r="D12"/>
  <c r="D10"/>
  <c r="I10" i="19" l="1"/>
  <c r="H10"/>
  <c r="G10"/>
  <c r="G9"/>
  <c r="G28"/>
  <c r="E26" l="1"/>
  <c r="F26"/>
  <c r="F28" s="1"/>
  <c r="F20" i="17" l="1"/>
  <c r="D15" i="5"/>
  <c r="D11"/>
  <c r="D14"/>
  <c r="L13" i="17"/>
  <c r="I13"/>
  <c r="F13"/>
  <c r="Y21" i="5"/>
  <c r="Q21"/>
  <c r="C27"/>
  <c r="C29"/>
  <c r="F32"/>
  <c r="J32"/>
  <c r="N32"/>
  <c r="R32"/>
  <c r="F33"/>
  <c r="J33"/>
  <c r="N33"/>
  <c r="R33"/>
  <c r="F34"/>
  <c r="J34"/>
  <c r="N34"/>
  <c r="R34"/>
  <c r="F35"/>
  <c r="J35"/>
  <c r="N35"/>
  <c r="R35"/>
  <c r="F36"/>
  <c r="J36"/>
  <c r="N36"/>
  <c r="R36"/>
  <c r="F37"/>
  <c r="J37"/>
  <c r="N37"/>
  <c r="R37"/>
  <c r="F38"/>
  <c r="J38"/>
  <c r="N38"/>
  <c r="R38"/>
  <c r="F39"/>
  <c r="J39"/>
  <c r="N39"/>
  <c r="R39"/>
  <c r="F40"/>
  <c r="G41"/>
  <c r="N40"/>
  <c r="D41"/>
  <c r="E41"/>
  <c r="J41"/>
  <c r="L41"/>
  <c r="M41"/>
  <c r="O41"/>
  <c r="Q41"/>
  <c r="F43"/>
  <c r="N43"/>
  <c r="F44"/>
  <c r="N44"/>
  <c r="D45"/>
  <c r="E45"/>
  <c r="G45"/>
  <c r="I45" s="1"/>
  <c r="L45"/>
  <c r="N45"/>
  <c r="M45"/>
  <c r="O45"/>
  <c r="Q45" s="1"/>
  <c r="F41"/>
  <c r="N41"/>
  <c r="R41"/>
  <c r="F45"/>
  <c r="H41"/>
  <c r="P41"/>
  <c r="I41"/>
  <c r="R15"/>
  <c r="N15"/>
  <c r="F15"/>
  <c r="F16"/>
  <c r="J16"/>
  <c r="N16"/>
  <c r="R16"/>
  <c r="V16"/>
  <c r="Z16"/>
  <c r="F17"/>
  <c r="J17"/>
  <c r="N17"/>
  <c r="R17"/>
  <c r="V17"/>
  <c r="Z17"/>
  <c r="E32" i="17"/>
  <c r="C4" i="19"/>
  <c r="C16" i="20"/>
  <c r="E16"/>
  <c r="F16"/>
  <c r="G16"/>
  <c r="H16"/>
  <c r="I16"/>
  <c r="E45" i="19"/>
  <c r="I34"/>
  <c r="I12" s="1"/>
  <c r="I17" s="1"/>
  <c r="I19" s="1"/>
  <c r="E34"/>
  <c r="E12" s="1"/>
  <c r="E17" s="1"/>
  <c r="E19" s="1"/>
  <c r="E19" i="5"/>
  <c r="C4" i="20"/>
  <c r="C3"/>
  <c r="V15" i="5"/>
  <c r="V14"/>
  <c r="N14"/>
  <c r="F14"/>
  <c r="Z15"/>
  <c r="Z14"/>
  <c r="R14"/>
  <c r="J15"/>
  <c r="J14"/>
  <c r="D19"/>
  <c r="M23"/>
  <c r="V18"/>
  <c r="W19" s="1"/>
  <c r="N18"/>
  <c r="O19" s="1"/>
  <c r="F18"/>
  <c r="G19" s="1"/>
  <c r="I32" i="17"/>
  <c r="H32"/>
  <c r="G32"/>
  <c r="F32"/>
  <c r="C32"/>
  <c r="I22" i="20"/>
  <c r="I23"/>
  <c r="H22"/>
  <c r="H23"/>
  <c r="G22"/>
  <c r="G23" s="1"/>
  <c r="L14" i="17" s="1"/>
  <c r="L16" s="1"/>
  <c r="F22" i="20"/>
  <c r="F23" s="1"/>
  <c r="I14" i="17" s="1"/>
  <c r="J14" s="1"/>
  <c r="E22" i="20"/>
  <c r="E23"/>
  <c r="F14" i="17"/>
  <c r="F16" s="1"/>
  <c r="C22" i="20"/>
  <c r="C23" s="1"/>
  <c r="C14" i="17" s="1"/>
  <c r="M11"/>
  <c r="J11"/>
  <c r="H34" i="19"/>
  <c r="H12" s="1"/>
  <c r="H17" s="1"/>
  <c r="H19" s="1"/>
  <c r="G34"/>
  <c r="G12" s="1"/>
  <c r="G17" s="1"/>
  <c r="G19" s="1"/>
  <c r="F34"/>
  <c r="F12" s="1"/>
  <c r="F17" s="1"/>
  <c r="F19" s="1"/>
  <c r="C34"/>
  <c r="C12"/>
  <c r="I45"/>
  <c r="I11"/>
  <c r="H45"/>
  <c r="H11"/>
  <c r="G45"/>
  <c r="G11"/>
  <c r="F45"/>
  <c r="F11"/>
  <c r="E11"/>
  <c r="C45"/>
  <c r="C11"/>
  <c r="C4" i="18"/>
  <c r="C4" i="10"/>
  <c r="C4" i="5"/>
  <c r="C5" i="19"/>
  <c r="W23" i="5"/>
  <c r="O23"/>
  <c r="G23"/>
  <c r="C20" i="17"/>
  <c r="C13"/>
  <c r="L20"/>
  <c r="K20"/>
  <c r="M20" s="1"/>
  <c r="I20"/>
  <c r="H20"/>
  <c r="J20" s="1"/>
  <c r="K13"/>
  <c r="M13" s="1"/>
  <c r="M19"/>
  <c r="M18"/>
  <c r="M17"/>
  <c r="M15"/>
  <c r="M12"/>
  <c r="J19"/>
  <c r="J18"/>
  <c r="J17"/>
  <c r="J15"/>
  <c r="J12"/>
  <c r="H13"/>
  <c r="G19"/>
  <c r="G18"/>
  <c r="G17"/>
  <c r="G15"/>
  <c r="G12"/>
  <c r="G11"/>
  <c r="E20"/>
  <c r="E13"/>
  <c r="G13" s="1"/>
  <c r="C3" i="18"/>
  <c r="C3" i="10"/>
  <c r="C3" i="5"/>
  <c r="U23"/>
  <c r="V22"/>
  <c r="N22"/>
  <c r="F22"/>
  <c r="F10"/>
  <c r="J10"/>
  <c r="N10"/>
  <c r="R10"/>
  <c r="V10"/>
  <c r="Z10"/>
  <c r="F11"/>
  <c r="J11"/>
  <c r="N11"/>
  <c r="R11"/>
  <c r="V11"/>
  <c r="Z11"/>
  <c r="F12"/>
  <c r="J12"/>
  <c r="N12"/>
  <c r="R12"/>
  <c r="V12"/>
  <c r="Z12"/>
  <c r="F13"/>
  <c r="J13"/>
  <c r="N13"/>
  <c r="R13"/>
  <c r="V13"/>
  <c r="Z13"/>
  <c r="E23"/>
  <c r="M19"/>
  <c r="T19"/>
  <c r="V19" s="1"/>
  <c r="U19"/>
  <c r="C17" i="19"/>
  <c r="C19" s="1"/>
  <c r="L19" i="5"/>
  <c r="N19" s="1"/>
  <c r="V21"/>
  <c r="T23"/>
  <c r="V23" s="1"/>
  <c r="D23"/>
  <c r="N21"/>
  <c r="L23"/>
  <c r="N23" s="1"/>
  <c r="F21"/>
  <c r="C16" i="17" l="1"/>
  <c r="C21" s="1"/>
  <c r="Y23" i="5"/>
  <c r="J13" i="17"/>
  <c r="K16"/>
  <c r="K21" s="1"/>
  <c r="H16"/>
  <c r="H21" s="1"/>
  <c r="Y19" i="5"/>
  <c r="X19"/>
  <c r="Z19"/>
  <c r="Q23"/>
  <c r="F19"/>
  <c r="D34" i="10" s="1"/>
  <c r="R19" i="5"/>
  <c r="Q19"/>
  <c r="P19"/>
  <c r="G14" i="17"/>
  <c r="E16"/>
  <c r="E21" s="1"/>
  <c r="G20"/>
  <c r="F23" i="5"/>
  <c r="I23" s="1"/>
  <c r="H19"/>
  <c r="I19"/>
  <c r="J19"/>
  <c r="F21" i="17"/>
  <c r="L21"/>
  <c r="I16"/>
  <c r="M14"/>
  <c r="M21" l="1"/>
  <c r="M16"/>
  <c r="G21"/>
  <c r="D18" i="10" s="1"/>
  <c r="G16" i="17"/>
  <c r="I21"/>
  <c r="J21" s="1"/>
  <c r="J16"/>
</calcChain>
</file>

<file path=xl/comments1.xml><?xml version="1.0" encoding="utf-8"?>
<comments xmlns="http://schemas.openxmlformats.org/spreadsheetml/2006/main">
  <authors>
    <author>Wilkinson C (Claire)</author>
  </authors>
  <commentList>
    <comment ref="D19" authorId="0">
      <text>
        <r>
          <rPr>
            <sz val="10"/>
            <color indexed="81"/>
            <rFont val="Tahoma"/>
            <family val="2"/>
          </rPr>
          <t>Including:
Carry-forward
Depreciation/ Amortisation transfer
Revenue to Capital Transfer</t>
        </r>
      </text>
    </comment>
  </commentList>
</comments>
</file>

<file path=xl/sharedStrings.xml><?xml version="1.0" encoding="utf-8"?>
<sst xmlns="http://schemas.openxmlformats.org/spreadsheetml/2006/main" count="373" uniqueCount="183">
  <si>
    <t>Non-Rec £000s</t>
  </si>
  <si>
    <t>TOTAL</t>
  </si>
  <si>
    <t>email address</t>
  </si>
  <si>
    <t>Capital Grants</t>
  </si>
  <si>
    <t>Capital Resource Limit (CRL)</t>
  </si>
  <si>
    <t>Total Capital Resource Limit</t>
  </si>
  <si>
    <t>Risk rating</t>
  </si>
  <si>
    <t>Non-Rec   £000s</t>
  </si>
  <si>
    <t>Total   £000s</t>
  </si>
  <si>
    <t>NHS 24</t>
  </si>
  <si>
    <t>Line no</t>
  </si>
  <si>
    <t>Line No</t>
  </si>
  <si>
    <t>Total</t>
  </si>
  <si>
    <t>2016-17</t>
  </si>
  <si>
    <t>Non-Core RRL Expenditure</t>
  </si>
  <si>
    <t>Depreciation / Amortisation</t>
  </si>
  <si>
    <t>AME - Impairments</t>
  </si>
  <si>
    <t>Core Revenue Resource Outturn</t>
  </si>
  <si>
    <t>Core Revenue Resource Limit (RRL)</t>
  </si>
  <si>
    <t>n/a</t>
  </si>
  <si>
    <t>Rec      £000s</t>
  </si>
  <si>
    <t>Rec       £000s</t>
  </si>
  <si>
    <t>Rec        £000s</t>
  </si>
  <si>
    <t xml:space="preserve">                 Total    £000s</t>
  </si>
  <si>
    <t>£000s</t>
  </si>
  <si>
    <r>
      <t xml:space="preserve">Saving / </t>
    </r>
    <r>
      <rPr>
        <b/>
        <sz val="10"/>
        <color indexed="10"/>
        <rFont val="Arial"/>
        <family val="2"/>
      </rPr>
      <t>(Excess)</t>
    </r>
    <r>
      <rPr>
        <b/>
        <sz val="10"/>
        <rFont val="Arial"/>
        <family val="2"/>
      </rPr>
      <t xml:space="preserve"> against Core RRL</t>
    </r>
  </si>
  <si>
    <t>Financial Trajectories</t>
  </si>
  <si>
    <t>Infrastructure Investment Programme</t>
  </si>
  <si>
    <t>Financial Planning Assumptions</t>
  </si>
  <si>
    <t>Risk Assessment</t>
  </si>
  <si>
    <t>Key Assumptions / Risks</t>
  </si>
  <si>
    <t>NHS AYRSHIRE &amp; ARRAN</t>
  </si>
  <si>
    <t>NHS BORDERS</t>
  </si>
  <si>
    <t>NHS DUMFRIES &amp; GALLOWAY</t>
  </si>
  <si>
    <t>NHS FIFE</t>
  </si>
  <si>
    <t>NHS FORTH VALLEY</t>
  </si>
  <si>
    <t>NHS GRAMPIAN</t>
  </si>
  <si>
    <t>NHS GREATER GLASGOW &amp; CLYDE</t>
  </si>
  <si>
    <t>NHS HIGHLAND</t>
  </si>
  <si>
    <t>NHS LANARKSHIRE</t>
  </si>
  <si>
    <t>NHS LOTHIAN</t>
  </si>
  <si>
    <t>NHS ORKNEY</t>
  </si>
  <si>
    <t>NHS SHETLAND</t>
  </si>
  <si>
    <t>NHS TAYSIDE</t>
  </si>
  <si>
    <t>NHS WESTERN ISLES</t>
  </si>
  <si>
    <t>NHS NATIONAL SERVICES SCOTLAND</t>
  </si>
  <si>
    <t>SCOTTISH AMBULANCE SERVICE</t>
  </si>
  <si>
    <t>NHS EDUCATION FOR SCOTLAND</t>
  </si>
  <si>
    <t>NATIONAL WAITING TIMES CENTRE BOARD</t>
  </si>
  <si>
    <t>NHS HEALTH SCOTLAND</t>
  </si>
  <si>
    <t>MENTAL WELFARE COMMISSION</t>
  </si>
  <si>
    <t>AME - Donated Assets Depreciation</t>
  </si>
  <si>
    <t xml:space="preserve">SGHSCD formula allocation </t>
  </si>
  <si>
    <t>Radiotherapy funding</t>
  </si>
  <si>
    <t>2017-18</t>
  </si>
  <si>
    <t>HEALTHCARE IMPROVEMENT SCOTLAND</t>
  </si>
  <si>
    <t>Unidentified</t>
  </si>
  <si>
    <t>%</t>
  </si>
  <si>
    <t>High</t>
  </si>
  <si>
    <t>Med</t>
  </si>
  <si>
    <t>Low</t>
  </si>
  <si>
    <t>Main contact name</t>
  </si>
  <si>
    <t>Phone number</t>
  </si>
  <si>
    <t>Version number</t>
  </si>
  <si>
    <t>Date of submission</t>
  </si>
  <si>
    <t>Other centrally provided capital funding</t>
  </si>
  <si>
    <t>Total In-Year Efficiency Savings</t>
  </si>
  <si>
    <t>AME - Provisions</t>
  </si>
  <si>
    <t>2018-19</t>
  </si>
  <si>
    <t>Total    £000s</t>
  </si>
  <si>
    <t>PFI/PPP/Hub - Depreciation</t>
  </si>
  <si>
    <t>PFI/PPP/Hub - Impairment</t>
  </si>
  <si>
    <t>PFI/PPP/Hub - Notional Costs</t>
  </si>
  <si>
    <t>Anually Managed Expenditure</t>
  </si>
  <si>
    <t>Total AME Expenditure</t>
  </si>
  <si>
    <t>ODEL - IFRS PFI Expenditure</t>
  </si>
  <si>
    <t>Total IFRS PFI Expenditure</t>
  </si>
  <si>
    <t>Revenue Outturn</t>
  </si>
  <si>
    <t>Hub/ NPD enabling funding</t>
  </si>
  <si>
    <t>AME - Movement in Pension Valuation</t>
  </si>
  <si>
    <t>Board Approval Date</t>
  </si>
  <si>
    <t>High Risk</t>
  </si>
  <si>
    <t>Medium Risk</t>
  </si>
  <si>
    <t>Low Risk</t>
  </si>
  <si>
    <t>2019-20</t>
  </si>
  <si>
    <t>Cash-releasing Savings</t>
  </si>
  <si>
    <t>Productivity Savings (non-cash)</t>
  </si>
  <si>
    <t>Aug</t>
  </si>
  <si>
    <t>Oct</t>
  </si>
  <si>
    <t>Nov</t>
  </si>
  <si>
    <t>Dec</t>
  </si>
  <si>
    <t>Jan</t>
  </si>
  <si>
    <t>Feb</t>
  </si>
  <si>
    <t>Mar</t>
  </si>
  <si>
    <t>2019-20  £000s</t>
  </si>
  <si>
    <t>2020-21</t>
  </si>
  <si>
    <t>2017-18   £000s</t>
  </si>
  <si>
    <t>2020-21  £000s</t>
  </si>
  <si>
    <t>Revenue to capital transfers</t>
  </si>
  <si>
    <r>
      <t xml:space="preserve">Saving / </t>
    </r>
    <r>
      <rPr>
        <b/>
        <sz val="11"/>
        <color indexed="10"/>
        <rFont val="Arial"/>
        <family val="2"/>
      </rPr>
      <t>(Excess)</t>
    </r>
    <r>
      <rPr>
        <b/>
        <sz val="11"/>
        <rFont val="Arial"/>
        <family val="2"/>
      </rPr>
      <t xml:space="preserve"> against CRL</t>
    </r>
  </si>
  <si>
    <t xml:space="preserve">Total Non-Core RRL Expenditure </t>
  </si>
  <si>
    <t>Core Revenue Outturn Statement</t>
  </si>
  <si>
    <r>
      <rPr>
        <b/>
        <sz val="10"/>
        <rFont val="Arial"/>
        <family val="2"/>
      </rPr>
      <t xml:space="preserve">Saving / </t>
    </r>
    <r>
      <rPr>
        <b/>
        <sz val="10"/>
        <color indexed="10"/>
        <rFont val="Arial"/>
        <family val="2"/>
      </rPr>
      <t>(Excess)</t>
    </r>
    <r>
      <rPr>
        <b/>
        <sz val="10"/>
        <rFont val="Arial"/>
        <family val="2"/>
      </rPr>
      <t xml:space="preserve"> against Core RRL as at the end of:</t>
    </r>
  </si>
  <si>
    <r>
      <rPr>
        <b/>
        <sz val="10"/>
        <rFont val="Arial"/>
        <family val="2"/>
      </rPr>
      <t>RRL Saving/</t>
    </r>
    <r>
      <rPr>
        <b/>
        <sz val="10"/>
        <color indexed="58"/>
        <rFont val="Arial"/>
        <family val="2"/>
      </rPr>
      <t xml:space="preserve"> </t>
    </r>
    <r>
      <rPr>
        <b/>
        <sz val="10"/>
        <color indexed="10"/>
        <rFont val="Arial"/>
        <family val="2"/>
      </rPr>
      <t>(Excess)</t>
    </r>
  </si>
  <si>
    <t>Core RRL:</t>
  </si>
  <si>
    <t>Gross Expenditure - Clinical &amp; Non-clinical</t>
  </si>
  <si>
    <t>Less: Gross Income</t>
  </si>
  <si>
    <t>Total Expenditure</t>
  </si>
  <si>
    <t>Baseline Allocation</t>
  </si>
  <si>
    <t>NRAC parity funding uplift</t>
  </si>
  <si>
    <t>Anticipated Allocations: Rec/ Non-rec/ Earmarked</t>
  </si>
  <si>
    <t>Less: FHS Non Discretionary Net Expenditure</t>
  </si>
  <si>
    <t>Savings % of Baseline</t>
  </si>
  <si>
    <t>Baseline £'000</t>
  </si>
  <si>
    <t>Impact / Description</t>
  </si>
  <si>
    <t>2021-22</t>
  </si>
  <si>
    <t>2016-17 £000s</t>
  </si>
  <si>
    <t>2018-19   £000s</t>
  </si>
  <si>
    <t>2021-22  £000s</t>
  </si>
  <si>
    <t>June</t>
  </si>
  <si>
    <t>July</t>
  </si>
  <si>
    <t>Sept</t>
  </si>
  <si>
    <t>Project Specific Funding:</t>
  </si>
  <si>
    <t>THE STATE HOSPITALS BOARD FOR SCOTLAND</t>
  </si>
  <si>
    <t>£ Value Risk/    £ Assumption/ % Assumption</t>
  </si>
  <si>
    <r>
      <rPr>
        <b/>
        <sz val="11.5"/>
        <color indexed="58"/>
        <rFont val="Arial"/>
        <family val="2"/>
      </rPr>
      <t>Risk rating</t>
    </r>
    <r>
      <rPr>
        <b/>
        <sz val="10"/>
        <color indexed="58"/>
        <rFont val="Arial"/>
        <family val="2"/>
      </rPr>
      <t xml:space="preserve"> </t>
    </r>
    <r>
      <rPr>
        <sz val="10"/>
        <color indexed="58"/>
        <rFont val="Arial"/>
        <family val="2"/>
      </rPr>
      <t>(please select from drop-down)</t>
    </r>
  </si>
  <si>
    <t>Memoranda</t>
  </si>
  <si>
    <t>Less: Total Non-Core RRL Expenditure</t>
  </si>
  <si>
    <t>Expenditure detail:</t>
  </si>
  <si>
    <t>Contribution to Integration Authority</t>
  </si>
  <si>
    <t>Primary Care</t>
  </si>
  <si>
    <t>Mental Health</t>
  </si>
  <si>
    <t>Memorandum</t>
  </si>
  <si>
    <t>Shared Services</t>
  </si>
  <si>
    <t>Unidentified Savings</t>
  </si>
  <si>
    <t>Procurement</t>
  </si>
  <si>
    <t>Workforce</t>
  </si>
  <si>
    <t>Service productivity</t>
  </si>
  <si>
    <t>Drugs &amp; Prescribing</t>
  </si>
  <si>
    <t>Support Services (Non-Clinical)</t>
  </si>
  <si>
    <t>Estates &amp; facilities</t>
  </si>
  <si>
    <t>Efficiency &amp; Productivity Workstreams:</t>
  </si>
  <si>
    <t>Project specific funding (from line 4.19 below)</t>
  </si>
  <si>
    <t>Asset sale proceeds reapplied (net book value, from line 4.28 below)</t>
  </si>
  <si>
    <r>
      <t xml:space="preserve">Total </t>
    </r>
    <r>
      <rPr>
        <sz val="10"/>
        <rFont val="Arial"/>
        <family val="2"/>
      </rPr>
      <t>(copies to line 4.04 above)</t>
    </r>
  </si>
  <si>
    <r>
      <t xml:space="preserve">Total Asset Sale proceeds (at NBV) </t>
    </r>
    <r>
      <rPr>
        <sz val="10"/>
        <rFont val="Arial"/>
        <family val="2"/>
      </rPr>
      <t>(copies to line 4.03 above)</t>
    </r>
  </si>
  <si>
    <r>
      <rPr>
        <b/>
        <sz val="11"/>
        <rFont val="Arial"/>
        <family val="2"/>
      </rPr>
      <t>Source of capital receipts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(please enter NBV figures as </t>
    </r>
    <r>
      <rPr>
        <b/>
        <sz val="10"/>
        <rFont val="Arial"/>
        <family val="2"/>
      </rPr>
      <t>negative</t>
    </r>
    <r>
      <rPr>
        <sz val="10"/>
        <rFont val="Arial"/>
        <family val="2"/>
      </rPr>
      <t>):</t>
    </r>
  </si>
  <si>
    <r>
      <t xml:space="preserve">Total In-Year Efficiency Savings </t>
    </r>
    <r>
      <rPr>
        <sz val="10"/>
        <rFont val="Arial"/>
        <family val="2"/>
      </rPr>
      <t>(must match line 2.28)</t>
    </r>
  </si>
  <si>
    <t xml:space="preserve">[List Assets here] </t>
  </si>
  <si>
    <t>INITIAL LDP SUBMISSION 2017-18</t>
  </si>
  <si>
    <t>Other</t>
  </si>
  <si>
    <t>Efficiency Savings</t>
  </si>
  <si>
    <t>Efficiency Savings Programme Details</t>
  </si>
  <si>
    <r>
      <t xml:space="preserve">Total In-Year Efficiency Savings </t>
    </r>
    <r>
      <rPr>
        <sz val="10"/>
        <rFont val="Arial"/>
        <family val="2"/>
      </rPr>
      <t>(must match line 2.10)</t>
    </r>
  </si>
  <si>
    <t>Cumulative value of efficiency savings as at the end of:</t>
  </si>
  <si>
    <t>LDP SUBMISSION 2017-18</t>
  </si>
  <si>
    <t>Lily Bryson</t>
  </si>
  <si>
    <t>lily.bryson@gjnh.scot.nhs.uk</t>
  </si>
  <si>
    <t>01419515086</t>
  </si>
  <si>
    <t>Capital Stimulus money</t>
  </si>
  <si>
    <t>Ellective Centre funding</t>
  </si>
  <si>
    <t>expenditure rate exceeds plan, particularly through increased energy and waste prices.</t>
  </si>
  <si>
    <t>efficency savings - Likely value could be in excess of £500k</t>
  </si>
  <si>
    <t>expenditure level exceed budget due to banding reviews, etc</t>
  </si>
  <si>
    <t>cost likely to be in excess of £500k</t>
  </si>
  <si>
    <t>waiting list risks and the increased financial implications</t>
  </si>
  <si>
    <t>financial implactions fo additional waiting times initiatives are significant</t>
  </si>
  <si>
    <t>cost likely to be in excess of £250k</t>
  </si>
  <si>
    <t>the financial model of the Beardmore is not achievable</t>
  </si>
  <si>
    <t>likely impact of this could be £200k</t>
  </si>
  <si>
    <t>Elective Centre phase 1 - Building</t>
  </si>
  <si>
    <t>Elective Centre phase 1 - Equiping</t>
  </si>
  <si>
    <t>Elective Centre phase 2 - Building</t>
  </si>
  <si>
    <t>Elective Centre phase 2 - Equiping</t>
  </si>
  <si>
    <t>refurbishment</t>
  </si>
  <si>
    <t>water source heat pump</t>
  </si>
  <si>
    <t>the delivery of the the Golden Jubilee Conference Hotel 2020 strategy</t>
  </si>
  <si>
    <t>insufficient capital funds to complete planned replacement programme of fixed assets</t>
  </si>
  <si>
    <t>Efficency savings are not achieved</t>
  </si>
  <si>
    <t>pay costs higher than anticipated</t>
  </si>
  <si>
    <t>the national Boards efficiency target is not met - impact to the Board could be circa £400k</t>
  </si>
  <si>
    <t>likely impact of insufficient captial funds for replacement could lead to an increased revenue cost of maintenace/repair - impact could be circa £500k</t>
  </si>
  <si>
    <t>Board is unable to deliver the remaining balance share of the national Board's efficiency programme</t>
  </si>
</sst>
</file>

<file path=xl/styles.xml><?xml version="1.0" encoding="utf-8"?>
<styleSheet xmlns="http://schemas.openxmlformats.org/spreadsheetml/2006/main">
  <numFmts count="8">
    <numFmt numFmtId="6" formatCode="&quot;£&quot;#,##0;[Red]\-&quot;£&quot;#,##0"/>
    <numFmt numFmtId="43" formatCode="_-* #,##0.00_-;\-* #,##0.00_-;_-* &quot;-&quot;??_-;_-@_-"/>
    <numFmt numFmtId="164" formatCode="#,##0;[Red]\ \(#,##0\)\ "/>
    <numFmt numFmtId="165" formatCode="#,##0;[Red]\(#,##0\)"/>
    <numFmt numFmtId="166" formatCode="#,##0_ ;[Red]\-#,##0\ "/>
    <numFmt numFmtId="167" formatCode="0.000"/>
    <numFmt numFmtId="168" formatCode="dd/mm/yyyy;@"/>
    <numFmt numFmtId="169" formatCode="0.0%"/>
  </numFmts>
  <fonts count="48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color indexed="4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u/>
      <sz val="11"/>
      <color indexed="6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b/>
      <sz val="10"/>
      <color indexed="63"/>
      <name val="Arial"/>
      <family val="2"/>
    </font>
    <font>
      <b/>
      <sz val="10"/>
      <color indexed="63"/>
      <name val="Arial"/>
      <family val="2"/>
    </font>
    <font>
      <sz val="10"/>
      <color indexed="63"/>
      <name val="Arial"/>
      <family val="2"/>
    </font>
    <font>
      <b/>
      <sz val="11"/>
      <name val="Arial"/>
      <family val="2"/>
    </font>
    <font>
      <sz val="9"/>
      <color indexed="4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8"/>
      <color indexed="58"/>
      <name val="Arial"/>
      <family val="2"/>
    </font>
    <font>
      <b/>
      <sz val="9"/>
      <color indexed="58"/>
      <name val="Arial"/>
      <family val="2"/>
    </font>
    <font>
      <sz val="11"/>
      <name val="Arial"/>
      <family val="2"/>
    </font>
    <font>
      <b/>
      <sz val="11"/>
      <color indexed="58"/>
      <name val="Arial"/>
      <family val="2"/>
    </font>
    <font>
      <b/>
      <sz val="11"/>
      <color indexed="10"/>
      <name val="Arial"/>
      <family val="2"/>
    </font>
    <font>
      <sz val="10"/>
      <color indexed="81"/>
      <name val="Tahoma"/>
      <family val="2"/>
    </font>
    <font>
      <b/>
      <sz val="10.5"/>
      <name val="Arial"/>
      <family val="2"/>
    </font>
    <font>
      <b/>
      <sz val="12"/>
      <name val="Arial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b/>
      <sz val="11.5"/>
      <color indexed="58"/>
      <name val="Arial"/>
      <family val="2"/>
    </font>
    <font>
      <sz val="11.5"/>
      <color indexed="58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8"/>
      <color theme="0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10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551">
    <xf numFmtId="0" fontId="0" fillId="0" borderId="0" xfId="0"/>
    <xf numFmtId="166" fontId="8" fillId="2" borderId="1" xfId="0" applyNumberFormat="1" applyFont="1" applyFill="1" applyBorder="1" applyProtection="1"/>
    <xf numFmtId="164" fontId="5" fillId="2" borderId="2" xfId="0" applyNumberFormat="1" applyFont="1" applyFill="1" applyBorder="1" applyAlignment="1" applyProtection="1">
      <alignment horizontal="center"/>
    </xf>
    <xf numFmtId="164" fontId="9" fillId="2" borderId="0" xfId="0" applyNumberFormat="1" applyFont="1" applyFill="1" applyBorder="1" applyAlignment="1" applyProtection="1">
      <alignment horizontal="center"/>
    </xf>
    <xf numFmtId="164" fontId="9" fillId="2" borderId="2" xfId="0" applyNumberFormat="1" applyFont="1" applyFill="1" applyBorder="1" applyAlignment="1" applyProtection="1">
      <alignment horizontal="center"/>
    </xf>
    <xf numFmtId="165" fontId="5" fillId="2" borderId="3" xfId="0" applyNumberFormat="1" applyFont="1" applyFill="1" applyBorder="1" applyAlignment="1" applyProtection="1">
      <alignment horizontal="center"/>
    </xf>
    <xf numFmtId="2" fontId="8" fillId="2" borderId="1" xfId="1" applyNumberFormat="1" applyFont="1" applyFill="1" applyBorder="1" applyAlignment="1" applyProtection="1">
      <alignment horizontal="center"/>
    </xf>
    <xf numFmtId="165" fontId="6" fillId="2" borderId="4" xfId="0" applyNumberFormat="1" applyFont="1" applyFill="1" applyBorder="1" applyAlignment="1" applyProtection="1">
      <alignment horizontal="center"/>
    </xf>
    <xf numFmtId="164" fontId="18" fillId="2" borderId="5" xfId="0" applyNumberFormat="1" applyFont="1" applyFill="1" applyBorder="1" applyAlignment="1" applyProtection="1">
      <alignment horizontal="center"/>
    </xf>
    <xf numFmtId="164" fontId="13" fillId="2" borderId="2" xfId="0" applyNumberFormat="1" applyFont="1" applyFill="1" applyBorder="1" applyAlignment="1" applyProtection="1">
      <alignment horizontal="center"/>
    </xf>
    <xf numFmtId="164" fontId="5" fillId="2" borderId="6" xfId="0" applyNumberFormat="1" applyFont="1" applyFill="1" applyBorder="1" applyAlignment="1" applyProtection="1">
      <alignment horizontal="center"/>
    </xf>
    <xf numFmtId="166" fontId="8" fillId="2" borderId="1" xfId="0" applyNumberFormat="1" applyFont="1" applyFill="1" applyBorder="1" applyAlignment="1" applyProtection="1">
      <alignment horizontal="center" wrapText="1"/>
    </xf>
    <xf numFmtId="165" fontId="12" fillId="2" borderId="0" xfId="0" applyNumberFormat="1" applyFont="1" applyFill="1" applyBorder="1" applyProtection="1"/>
    <xf numFmtId="165" fontId="6" fillId="2" borderId="7" xfId="0" applyNumberFormat="1" applyFont="1" applyFill="1" applyBorder="1" applyAlignment="1" applyProtection="1">
      <alignment horizontal="center"/>
    </xf>
    <xf numFmtId="165" fontId="5" fillId="2" borderId="8" xfId="0" applyNumberFormat="1" applyFont="1" applyFill="1" applyBorder="1" applyAlignment="1" applyProtection="1">
      <alignment horizontal="center"/>
    </xf>
    <xf numFmtId="165" fontId="5" fillId="2" borderId="8" xfId="0" applyNumberFormat="1" applyFont="1" applyFill="1" applyBorder="1" applyProtection="1"/>
    <xf numFmtId="164" fontId="18" fillId="2" borderId="0" xfId="0" applyNumberFormat="1" applyFont="1" applyFill="1" applyBorder="1" applyAlignment="1" applyProtection="1">
      <alignment horizontal="center"/>
    </xf>
    <xf numFmtId="164" fontId="13" fillId="2" borderId="0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Protection="1"/>
    <xf numFmtId="0" fontId="0" fillId="0" borderId="0" xfId="0" applyFill="1" applyBorder="1" applyProtection="1"/>
    <xf numFmtId="165" fontId="6" fillId="0" borderId="4" xfId="0" applyNumberFormat="1" applyFont="1" applyFill="1" applyBorder="1" applyAlignment="1" applyProtection="1">
      <alignment horizontal="center"/>
    </xf>
    <xf numFmtId="0" fontId="9" fillId="0" borderId="0" xfId="0" applyFont="1" applyProtection="1"/>
    <xf numFmtId="0" fontId="13" fillId="0" borderId="0" xfId="0" applyFont="1" applyProtection="1"/>
    <xf numFmtId="0" fontId="1" fillId="2" borderId="9" xfId="0" applyFont="1" applyFill="1" applyBorder="1" applyAlignment="1" applyProtection="1">
      <alignment horizontal="center"/>
    </xf>
    <xf numFmtId="164" fontId="1" fillId="2" borderId="9" xfId="0" applyNumberFormat="1" applyFont="1" applyFill="1" applyBorder="1" applyProtection="1"/>
    <xf numFmtId="164" fontId="1" fillId="2" borderId="9" xfId="0" applyNumberFormat="1" applyFont="1" applyFill="1" applyBorder="1" applyAlignment="1" applyProtection="1">
      <alignment horizontal="center"/>
    </xf>
    <xf numFmtId="0" fontId="1" fillId="2" borderId="10" xfId="0" applyFont="1" applyFill="1" applyBorder="1" applyProtection="1"/>
    <xf numFmtId="0" fontId="1" fillId="0" borderId="0" xfId="0" applyFont="1" applyProtection="1"/>
    <xf numFmtId="0" fontId="10" fillId="2" borderId="11" xfId="0" applyFont="1" applyFill="1" applyBorder="1" applyProtection="1"/>
    <xf numFmtId="0" fontId="10" fillId="0" borderId="0" xfId="0" applyFont="1" applyProtection="1"/>
    <xf numFmtId="0" fontId="9" fillId="2" borderId="0" xfId="0" applyFont="1" applyFill="1" applyBorder="1" applyAlignment="1" applyProtection="1">
      <alignment horizontal="center"/>
    </xf>
    <xf numFmtId="0" fontId="9" fillId="2" borderId="11" xfId="0" applyFont="1" applyFill="1" applyBorder="1" applyProtection="1"/>
    <xf numFmtId="164" fontId="5" fillId="2" borderId="0" xfId="0" applyNumberFormat="1" applyFont="1" applyFill="1" applyBorder="1" applyProtection="1"/>
    <xf numFmtId="0" fontId="12" fillId="2" borderId="11" xfId="0" applyFont="1" applyFill="1" applyBorder="1" applyProtection="1"/>
    <xf numFmtId="0" fontId="9" fillId="0" borderId="0" xfId="0" applyFont="1" applyFill="1" applyProtection="1"/>
    <xf numFmtId="0" fontId="5" fillId="2" borderId="11" xfId="0" applyFont="1" applyFill="1" applyBorder="1" applyProtection="1"/>
    <xf numFmtId="49" fontId="9" fillId="2" borderId="8" xfId="1" applyNumberFormat="1" applyFont="1" applyFill="1" applyBorder="1" applyAlignment="1" applyProtection="1">
      <alignment horizontal="center"/>
    </xf>
    <xf numFmtId="164" fontId="9" fillId="2" borderId="8" xfId="0" applyNumberFormat="1" applyFont="1" applyFill="1" applyBorder="1" applyProtection="1"/>
    <xf numFmtId="164" fontId="9" fillId="2" borderId="8" xfId="0" applyNumberFormat="1" applyFont="1" applyFill="1" applyBorder="1" applyAlignment="1" applyProtection="1">
      <alignment horizontal="center"/>
    </xf>
    <xf numFmtId="0" fontId="9" fillId="2" borderId="12" xfId="0" applyFont="1" applyFill="1" applyBorder="1" applyProtection="1"/>
    <xf numFmtId="0" fontId="0" fillId="0" borderId="0" xfId="0" applyProtection="1"/>
    <xf numFmtId="0" fontId="1" fillId="2" borderId="9" xfId="0" applyFont="1" applyFill="1" applyBorder="1" applyProtection="1"/>
    <xf numFmtId="0" fontId="9" fillId="2" borderId="0" xfId="0" applyFont="1" applyFill="1" applyBorder="1" applyProtection="1"/>
    <xf numFmtId="0" fontId="9" fillId="0" borderId="0" xfId="0" applyFont="1" applyAlignment="1" applyProtection="1">
      <alignment horizontal="left"/>
    </xf>
    <xf numFmtId="0" fontId="9" fillId="0" borderId="0" xfId="0" applyFont="1" applyFill="1" applyBorder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9" fillId="0" borderId="0" xfId="0" applyFont="1" applyAlignment="1" applyProtection="1"/>
    <xf numFmtId="166" fontId="8" fillId="0" borderId="0" xfId="0" applyNumberFormat="1" applyFont="1" applyProtection="1"/>
    <xf numFmtId="166" fontId="2" fillId="0" borderId="0" xfId="0" applyNumberFormat="1" applyFont="1" applyAlignment="1" applyProtection="1">
      <alignment horizontal="left"/>
    </xf>
    <xf numFmtId="166" fontId="2" fillId="0" borderId="0" xfId="0" applyNumberFormat="1" applyFont="1" applyAlignment="1" applyProtection="1">
      <alignment horizontal="center"/>
    </xf>
    <xf numFmtId="166" fontId="2" fillId="0" borderId="0" xfId="0" applyNumberFormat="1" applyFont="1" applyProtection="1"/>
    <xf numFmtId="166" fontId="8" fillId="2" borderId="13" xfId="0" applyNumberFormat="1" applyFont="1" applyFill="1" applyBorder="1" applyProtection="1"/>
    <xf numFmtId="166" fontId="1" fillId="2" borderId="9" xfId="0" applyNumberFormat="1" applyFont="1" applyFill="1" applyBorder="1" applyAlignment="1" applyProtection="1">
      <alignment horizontal="left"/>
    </xf>
    <xf numFmtId="166" fontId="1" fillId="2" borderId="9" xfId="0" applyNumberFormat="1" applyFont="1" applyFill="1" applyBorder="1" applyAlignment="1" applyProtection="1">
      <alignment horizontal="center"/>
    </xf>
    <xf numFmtId="166" fontId="1" fillId="2" borderId="9" xfId="0" applyNumberFormat="1" applyFont="1" applyFill="1" applyBorder="1" applyProtection="1"/>
    <xf numFmtId="166" fontId="1" fillId="2" borderId="10" xfId="0" applyNumberFormat="1" applyFont="1" applyFill="1" applyBorder="1" applyProtection="1"/>
    <xf numFmtId="166" fontId="10" fillId="2" borderId="11" xfId="0" applyNumberFormat="1" applyFont="1" applyFill="1" applyBorder="1" applyProtection="1"/>
    <xf numFmtId="166" fontId="9" fillId="2" borderId="11" xfId="0" applyNumberFormat="1" applyFont="1" applyFill="1" applyBorder="1" applyProtection="1"/>
    <xf numFmtId="166" fontId="9" fillId="2" borderId="0" xfId="0" applyNumberFormat="1" applyFont="1" applyFill="1" applyBorder="1" applyAlignment="1" applyProtection="1">
      <alignment horizontal="left"/>
    </xf>
    <xf numFmtId="166" fontId="9" fillId="2" borderId="0" xfId="0" applyNumberFormat="1" applyFont="1" applyFill="1" applyBorder="1" applyAlignment="1" applyProtection="1">
      <alignment horizontal="center"/>
    </xf>
    <xf numFmtId="166" fontId="9" fillId="2" borderId="0" xfId="0" applyNumberFormat="1" applyFont="1" applyFill="1" applyBorder="1" applyProtection="1"/>
    <xf numFmtId="166" fontId="9" fillId="2" borderId="11" xfId="0" applyNumberFormat="1" applyFont="1" applyFill="1" applyBorder="1" applyAlignment="1" applyProtection="1"/>
    <xf numFmtId="166" fontId="2" fillId="0" borderId="0" xfId="0" applyNumberFormat="1" applyFont="1" applyAlignment="1" applyProtection="1"/>
    <xf numFmtId="166" fontId="2" fillId="0" borderId="0" xfId="0" applyNumberFormat="1" applyFont="1" applyFill="1" applyAlignment="1" applyProtection="1"/>
    <xf numFmtId="0" fontId="2" fillId="0" borderId="0" xfId="0" applyFont="1" applyAlignment="1" applyProtection="1"/>
    <xf numFmtId="0" fontId="2" fillId="0" borderId="0" xfId="0" applyFont="1" applyProtection="1"/>
    <xf numFmtId="166" fontId="8" fillId="0" borderId="14" xfId="0" applyNumberFormat="1" applyFont="1" applyBorder="1" applyProtection="1"/>
    <xf numFmtId="166" fontId="9" fillId="2" borderId="8" xfId="0" applyNumberFormat="1" applyFont="1" applyFill="1" applyBorder="1" applyProtection="1"/>
    <xf numFmtId="166" fontId="9" fillId="2" borderId="8" xfId="0" applyNumberFormat="1" applyFont="1" applyFill="1" applyBorder="1" applyAlignment="1" applyProtection="1">
      <alignment horizontal="center"/>
    </xf>
    <xf numFmtId="166" fontId="9" fillId="2" borderId="12" xfId="0" applyNumberFormat="1" applyFont="1" applyFill="1" applyBorder="1" applyProtection="1"/>
    <xf numFmtId="164" fontId="0" fillId="0" borderId="0" xfId="0" applyNumberFormat="1" applyProtection="1"/>
    <xf numFmtId="166" fontId="2" fillId="2" borderId="0" xfId="0" applyNumberFormat="1" applyFont="1" applyFill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Protection="1"/>
    <xf numFmtId="0" fontId="5" fillId="2" borderId="0" xfId="0" applyFont="1" applyFill="1" applyBorder="1" applyProtection="1"/>
    <xf numFmtId="0" fontId="7" fillId="2" borderId="9" xfId="0" applyFont="1" applyFill="1" applyBorder="1" applyAlignment="1" applyProtection="1">
      <alignment horizontal="center"/>
    </xf>
    <xf numFmtId="0" fontId="7" fillId="2" borderId="9" xfId="0" applyFont="1" applyFill="1" applyBorder="1" applyProtection="1"/>
    <xf numFmtId="0" fontId="7" fillId="2" borderId="10" xfId="0" applyFont="1" applyFill="1" applyBorder="1" applyProtection="1"/>
    <xf numFmtId="0" fontId="9" fillId="2" borderId="0" xfId="0" applyFont="1" applyFill="1" applyBorder="1" applyAlignment="1" applyProtection="1"/>
    <xf numFmtId="0" fontId="20" fillId="0" borderId="0" xfId="0" applyFont="1" applyAlignment="1" applyProtection="1">
      <alignment horizontal="center"/>
    </xf>
    <xf numFmtId="0" fontId="8" fillId="0" borderId="0" xfId="0" applyFont="1" applyProtection="1"/>
    <xf numFmtId="165" fontId="10" fillId="2" borderId="11" xfId="0" applyNumberFormat="1" applyFont="1" applyFill="1" applyBorder="1" applyProtection="1"/>
    <xf numFmtId="165" fontId="9" fillId="2" borderId="11" xfId="0" applyNumberFormat="1" applyFont="1" applyFill="1" applyBorder="1" applyProtection="1"/>
    <xf numFmtId="165" fontId="9" fillId="2" borderId="0" xfId="0" applyNumberFormat="1" applyFont="1" applyFill="1" applyBorder="1" applyAlignment="1" applyProtection="1">
      <alignment horizontal="center"/>
    </xf>
    <xf numFmtId="165" fontId="16" fillId="2" borderId="4" xfId="0" applyNumberFormat="1" applyFont="1" applyFill="1" applyBorder="1" applyProtection="1"/>
    <xf numFmtId="165" fontId="25" fillId="2" borderId="7" xfId="0" applyNumberFormat="1" applyFont="1" applyFill="1" applyBorder="1" applyProtection="1"/>
    <xf numFmtId="165" fontId="14" fillId="2" borderId="11" xfId="0" applyNumberFormat="1" applyFont="1" applyFill="1" applyBorder="1" applyProtection="1"/>
    <xf numFmtId="165" fontId="12" fillId="2" borderId="11" xfId="0" applyNumberFormat="1" applyFont="1" applyFill="1" applyBorder="1" applyProtection="1"/>
    <xf numFmtId="165" fontId="12" fillId="2" borderId="0" xfId="0" applyNumberFormat="1" applyFont="1" applyFill="1" applyBorder="1" applyAlignment="1" applyProtection="1">
      <alignment horizontal="center"/>
    </xf>
    <xf numFmtId="165" fontId="5" fillId="2" borderId="11" xfId="0" applyNumberFormat="1" applyFont="1" applyFill="1" applyBorder="1" applyProtection="1"/>
    <xf numFmtId="165" fontId="5" fillId="2" borderId="12" xfId="0" applyNumberFormat="1" applyFont="1" applyFill="1" applyBorder="1" applyProtection="1"/>
    <xf numFmtId="164" fontId="6" fillId="2" borderId="15" xfId="0" applyNumberFormat="1" applyFont="1" applyFill="1" applyBorder="1" applyAlignment="1" applyProtection="1">
      <alignment horizontal="center"/>
    </xf>
    <xf numFmtId="164" fontId="6" fillId="2" borderId="16" xfId="0" applyNumberFormat="1" applyFont="1" applyFill="1" applyBorder="1" applyAlignment="1" applyProtection="1">
      <alignment horizontal="center"/>
    </xf>
    <xf numFmtId="164" fontId="6" fillId="2" borderId="8" xfId="0" applyNumberFormat="1" applyFont="1" applyFill="1" applyBorder="1" applyAlignment="1" applyProtection="1">
      <alignment horizontal="center"/>
    </xf>
    <xf numFmtId="164" fontId="6" fillId="2" borderId="17" xfId="0" applyNumberFormat="1" applyFont="1" applyFill="1" applyBorder="1" applyAlignment="1" applyProtection="1">
      <alignment horizontal="center"/>
    </xf>
    <xf numFmtId="164" fontId="6" fillId="2" borderId="18" xfId="0" applyNumberFormat="1" applyFont="1" applyFill="1" applyBorder="1" applyAlignment="1" applyProtection="1">
      <alignment horizontal="center"/>
    </xf>
    <xf numFmtId="164" fontId="9" fillId="2" borderId="19" xfId="0" applyNumberFormat="1" applyFont="1" applyFill="1" applyBorder="1" applyAlignment="1" applyProtection="1">
      <alignment horizontal="center"/>
    </xf>
    <xf numFmtId="164" fontId="18" fillId="2" borderId="20" xfId="0" applyNumberFormat="1" applyFont="1" applyFill="1" applyBorder="1" applyAlignment="1" applyProtection="1">
      <alignment horizontal="center"/>
    </xf>
    <xf numFmtId="164" fontId="18" fillId="2" borderId="21" xfId="0" applyNumberFormat="1" applyFont="1" applyFill="1" applyBorder="1" applyAlignment="1" applyProtection="1">
      <alignment horizontal="center"/>
    </xf>
    <xf numFmtId="164" fontId="18" fillId="2" borderId="22" xfId="0" applyNumberFormat="1" applyFont="1" applyFill="1" applyBorder="1" applyAlignment="1" applyProtection="1">
      <alignment horizontal="center"/>
    </xf>
    <xf numFmtId="164" fontId="6" fillId="2" borderId="23" xfId="0" applyNumberFormat="1" applyFont="1" applyFill="1" applyBorder="1" applyAlignment="1" applyProtection="1">
      <alignment horizontal="center"/>
    </xf>
    <xf numFmtId="164" fontId="6" fillId="2" borderId="24" xfId="0" applyNumberFormat="1" applyFont="1" applyFill="1" applyBorder="1" applyAlignment="1" applyProtection="1">
      <alignment horizontal="center"/>
    </xf>
    <xf numFmtId="164" fontId="6" fillId="2" borderId="25" xfId="0" applyNumberFormat="1" applyFont="1" applyFill="1" applyBorder="1" applyAlignment="1" applyProtection="1">
      <alignment horizontal="center"/>
    </xf>
    <xf numFmtId="164" fontId="6" fillId="2" borderId="26" xfId="0" applyNumberFormat="1" applyFont="1" applyFill="1" applyBorder="1" applyAlignment="1" applyProtection="1">
      <alignment horizontal="center"/>
    </xf>
    <xf numFmtId="0" fontId="14" fillId="0" borderId="27" xfId="0" applyFont="1" applyBorder="1" applyProtection="1"/>
    <xf numFmtId="164" fontId="11" fillId="2" borderId="28" xfId="0" applyNumberFormat="1" applyFont="1" applyFill="1" applyBorder="1" applyProtection="1"/>
    <xf numFmtId="164" fontId="24" fillId="2" borderId="13" xfId="0" applyNumberFormat="1" applyFont="1" applyFill="1" applyBorder="1" applyAlignment="1" applyProtection="1">
      <alignment horizontal="center"/>
    </xf>
    <xf numFmtId="164" fontId="5" fillId="2" borderId="29" xfId="0" applyNumberFormat="1" applyFont="1" applyFill="1" applyBorder="1" applyAlignment="1" applyProtection="1">
      <alignment horizontal="center"/>
    </xf>
    <xf numFmtId="164" fontId="5" fillId="2" borderId="30" xfId="0" applyNumberFormat="1" applyFont="1" applyFill="1" applyBorder="1" applyAlignment="1" applyProtection="1">
      <alignment horizontal="center"/>
    </xf>
    <xf numFmtId="0" fontId="8" fillId="2" borderId="13" xfId="0" applyFont="1" applyFill="1" applyBorder="1" applyAlignment="1" applyProtection="1">
      <alignment horizontal="center"/>
    </xf>
    <xf numFmtId="0" fontId="8" fillId="2" borderId="1" xfId="0" applyFont="1" applyFill="1" applyBorder="1" applyAlignment="1" applyProtection="1">
      <alignment horizontal="center"/>
    </xf>
    <xf numFmtId="49" fontId="8" fillId="2" borderId="1" xfId="0" applyNumberFormat="1" applyFont="1" applyFill="1" applyBorder="1" applyAlignment="1" applyProtection="1">
      <alignment horizontal="center"/>
    </xf>
    <xf numFmtId="2" fontId="8" fillId="2" borderId="1" xfId="0" applyNumberFormat="1" applyFont="1" applyFill="1" applyBorder="1" applyAlignment="1" applyProtection="1">
      <alignment horizontal="center"/>
    </xf>
    <xf numFmtId="0" fontId="21" fillId="2" borderId="14" xfId="0" applyFont="1" applyFill="1" applyBorder="1" applyAlignment="1" applyProtection="1">
      <alignment horizontal="center"/>
    </xf>
    <xf numFmtId="0" fontId="8" fillId="0" borderId="0" xfId="0" applyFont="1" applyAlignment="1" applyProtection="1">
      <alignment horizontal="left"/>
    </xf>
    <xf numFmtId="2" fontId="8" fillId="0" borderId="0" xfId="0" applyNumberFormat="1" applyFont="1" applyAlignment="1" applyProtection="1">
      <alignment horizontal="center"/>
    </xf>
    <xf numFmtId="2" fontId="8" fillId="2" borderId="13" xfId="0" applyNumberFormat="1" applyFont="1" applyFill="1" applyBorder="1" applyAlignment="1" applyProtection="1">
      <alignment horizontal="center"/>
    </xf>
    <xf numFmtId="2" fontId="8" fillId="2" borderId="1" xfId="0" applyNumberFormat="1" applyFont="1" applyFill="1" applyBorder="1" applyAlignment="1" applyProtection="1">
      <alignment horizontal="center" wrapText="1"/>
    </xf>
    <xf numFmtId="2" fontId="8" fillId="2" borderId="14" xfId="0" applyNumberFormat="1" applyFont="1" applyFill="1" applyBorder="1" applyAlignment="1" applyProtection="1">
      <alignment horizontal="center"/>
    </xf>
    <xf numFmtId="2" fontId="26" fillId="2" borderId="13" xfId="0" applyNumberFormat="1" applyFont="1" applyFill="1" applyBorder="1" applyAlignment="1" applyProtection="1">
      <alignment horizontal="center"/>
    </xf>
    <xf numFmtId="2" fontId="8" fillId="2" borderId="1" xfId="0" applyNumberFormat="1" applyFont="1" applyFill="1" applyBorder="1" applyAlignment="1" applyProtection="1">
      <alignment horizontal="center" vertical="center"/>
    </xf>
    <xf numFmtId="167" fontId="8" fillId="2" borderId="1" xfId="0" applyNumberFormat="1" applyFont="1" applyFill="1" applyBorder="1" applyAlignment="1" applyProtection="1">
      <alignment horizontal="center"/>
    </xf>
    <xf numFmtId="167" fontId="8" fillId="2" borderId="14" xfId="0" applyNumberFormat="1" applyFont="1" applyFill="1" applyBorder="1" applyAlignment="1" applyProtection="1">
      <alignment horizontal="center"/>
    </xf>
    <xf numFmtId="0" fontId="28" fillId="2" borderId="19" xfId="0" applyFont="1" applyFill="1" applyBorder="1" applyAlignment="1" applyProtection="1">
      <alignment horizontal="center" wrapText="1"/>
    </xf>
    <xf numFmtId="164" fontId="28" fillId="2" borderId="6" xfId="0" applyNumberFormat="1" applyFont="1" applyFill="1" applyBorder="1" applyAlignment="1" applyProtection="1">
      <alignment horizontal="center" wrapText="1"/>
    </xf>
    <xf numFmtId="0" fontId="27" fillId="2" borderId="31" xfId="0" applyFont="1" applyFill="1" applyBorder="1" applyAlignment="1" applyProtection="1">
      <alignment horizontal="center"/>
    </xf>
    <xf numFmtId="164" fontId="27" fillId="2" borderId="31" xfId="0" applyNumberFormat="1" applyFont="1" applyFill="1" applyBorder="1" applyAlignment="1" applyProtection="1">
      <alignment horizontal="center" wrapText="1"/>
    </xf>
    <xf numFmtId="166" fontId="30" fillId="2" borderId="6" xfId="0" applyNumberFormat="1" applyFont="1" applyFill="1" applyBorder="1" applyAlignment="1" applyProtection="1">
      <alignment horizontal="center" wrapText="1"/>
    </xf>
    <xf numFmtId="166" fontId="29" fillId="2" borderId="6" xfId="0" applyNumberFormat="1" applyFont="1" applyFill="1" applyBorder="1" applyAlignment="1" applyProtection="1">
      <alignment horizontal="center" wrapText="1"/>
    </xf>
    <xf numFmtId="166" fontId="31" fillId="2" borderId="4" xfId="0" applyNumberFormat="1" applyFont="1" applyFill="1" applyBorder="1" applyAlignment="1" applyProtection="1">
      <alignment horizontal="center" wrapText="1"/>
    </xf>
    <xf numFmtId="166" fontId="29" fillId="2" borderId="2" xfId="0" applyNumberFormat="1" applyFont="1" applyFill="1" applyBorder="1" applyAlignment="1" applyProtection="1">
      <alignment horizontal="center" vertical="center" wrapText="1"/>
    </xf>
    <xf numFmtId="166" fontId="29" fillId="2" borderId="31" xfId="0" applyNumberFormat="1" applyFont="1" applyFill="1" applyBorder="1" applyAlignment="1" applyProtection="1">
      <alignment horizontal="center" vertical="center" wrapText="1"/>
    </xf>
    <xf numFmtId="166" fontId="31" fillId="2" borderId="2" xfId="0" applyNumberFormat="1" applyFont="1" applyFill="1" applyBorder="1" applyAlignment="1" applyProtection="1">
      <alignment horizontal="center" wrapText="1"/>
    </xf>
    <xf numFmtId="166" fontId="9" fillId="0" borderId="0" xfId="0" applyNumberFormat="1" applyFont="1" applyFill="1" applyBorder="1" applyAlignment="1" applyProtection="1">
      <alignment horizontal="center"/>
    </xf>
    <xf numFmtId="166" fontId="9" fillId="0" borderId="0" xfId="0" applyNumberFormat="1" applyFont="1" applyFill="1" applyBorder="1" applyProtection="1"/>
    <xf numFmtId="164" fontId="5" fillId="0" borderId="0" xfId="0" applyNumberFormat="1" applyFont="1" applyFill="1" applyBorder="1" applyAlignment="1" applyProtection="1">
      <alignment horizontal="center"/>
    </xf>
    <xf numFmtId="164" fontId="6" fillId="0" borderId="0" xfId="0" applyNumberFormat="1" applyFont="1" applyFill="1" applyBorder="1" applyAlignment="1" applyProtection="1">
      <alignment horizontal="center"/>
    </xf>
    <xf numFmtId="166" fontId="3" fillId="0" borderId="0" xfId="0" applyNumberFormat="1" applyFont="1" applyFill="1" applyBorder="1" applyAlignment="1" applyProtection="1">
      <alignment horizontal="center"/>
    </xf>
    <xf numFmtId="166" fontId="29" fillId="0" borderId="0" xfId="0" applyNumberFormat="1" applyFont="1" applyFill="1" applyBorder="1" applyAlignment="1" applyProtection="1">
      <alignment horizontal="center" vertical="center" wrapText="1"/>
    </xf>
    <xf numFmtId="166" fontId="30" fillId="0" borderId="0" xfId="0" applyNumberFormat="1" applyFont="1" applyFill="1" applyBorder="1" applyAlignment="1" applyProtection="1">
      <alignment horizontal="center" wrapText="1"/>
    </xf>
    <xf numFmtId="166" fontId="29" fillId="0" borderId="0" xfId="0" applyNumberFormat="1" applyFont="1" applyFill="1" applyBorder="1" applyAlignment="1" applyProtection="1">
      <alignment horizontal="center" wrapText="1"/>
    </xf>
    <xf numFmtId="166" fontId="32" fillId="0" borderId="0" xfId="0" applyNumberFormat="1" applyFont="1" applyFill="1" applyBorder="1" applyAlignment="1" applyProtection="1">
      <alignment horizontal="center" wrapText="1"/>
    </xf>
    <xf numFmtId="164" fontId="9" fillId="0" borderId="0" xfId="0" applyNumberFormat="1" applyFont="1" applyFill="1" applyBorder="1" applyAlignment="1" applyProtection="1">
      <alignment horizontal="center"/>
    </xf>
    <xf numFmtId="164" fontId="19" fillId="0" borderId="0" xfId="0" applyNumberFormat="1" applyFont="1" applyFill="1" applyBorder="1" applyAlignment="1" applyProtection="1">
      <alignment horizontal="center"/>
    </xf>
    <xf numFmtId="9" fontId="19" fillId="0" borderId="0" xfId="3" applyFont="1" applyFill="1" applyBorder="1" applyAlignment="1" applyProtection="1">
      <alignment horizontal="center"/>
    </xf>
    <xf numFmtId="166" fontId="1" fillId="0" borderId="0" xfId="0" applyNumberFormat="1" applyFont="1" applyFill="1" applyBorder="1" applyAlignment="1" applyProtection="1">
      <alignment horizontal="center"/>
    </xf>
    <xf numFmtId="166" fontId="1" fillId="0" borderId="0" xfId="0" applyNumberFormat="1" applyFont="1" applyFill="1" applyBorder="1" applyProtection="1"/>
    <xf numFmtId="166" fontId="10" fillId="0" borderId="0" xfId="0" applyNumberFormat="1" applyFont="1" applyFill="1" applyBorder="1" applyProtection="1"/>
    <xf numFmtId="166" fontId="9" fillId="0" borderId="0" xfId="0" applyNumberFormat="1" applyFont="1" applyFill="1" applyBorder="1" applyAlignment="1" applyProtection="1"/>
    <xf numFmtId="164" fontId="29" fillId="0" borderId="0" xfId="0" applyNumberFormat="1" applyFont="1" applyFill="1" applyBorder="1" applyAlignment="1" applyProtection="1">
      <alignment horizontal="center" wrapText="1"/>
    </xf>
    <xf numFmtId="166" fontId="1" fillId="2" borderId="10" xfId="0" applyNumberFormat="1" applyFont="1" applyFill="1" applyBorder="1" applyAlignment="1" applyProtection="1">
      <alignment horizontal="center"/>
    </xf>
    <xf numFmtId="166" fontId="9" fillId="2" borderId="12" xfId="0" applyNumberFormat="1" applyFont="1" applyFill="1" applyBorder="1" applyAlignment="1" applyProtection="1">
      <alignment horizontal="center"/>
    </xf>
    <xf numFmtId="166" fontId="29" fillId="2" borderId="6" xfId="0" applyNumberFormat="1" applyFont="1" applyFill="1" applyBorder="1" applyAlignment="1" applyProtection="1">
      <alignment horizontal="center" vertical="center" wrapText="1"/>
    </xf>
    <xf numFmtId="164" fontId="9" fillId="2" borderId="32" xfId="0" applyNumberFormat="1" applyFont="1" applyFill="1" applyBorder="1" applyAlignment="1" applyProtection="1">
      <alignment horizontal="center"/>
    </xf>
    <xf numFmtId="2" fontId="8" fillId="0" borderId="1" xfId="0" applyNumberFormat="1" applyFont="1" applyFill="1" applyBorder="1" applyAlignment="1" applyProtection="1">
      <alignment horizontal="center"/>
    </xf>
    <xf numFmtId="0" fontId="9" fillId="0" borderId="11" xfId="0" applyFont="1" applyFill="1" applyBorder="1" applyProtection="1"/>
    <xf numFmtId="165" fontId="22" fillId="0" borderId="4" xfId="0" applyNumberFormat="1" applyFont="1" applyFill="1" applyBorder="1" applyAlignment="1" applyProtection="1">
      <alignment horizontal="center" vertical="center" wrapText="1"/>
    </xf>
    <xf numFmtId="9" fontId="19" fillId="0" borderId="0" xfId="3" applyNumberFormat="1" applyFont="1" applyFill="1" applyBorder="1" applyAlignment="1" applyProtection="1">
      <alignment horizontal="center"/>
    </xf>
    <xf numFmtId="0" fontId="27" fillId="2" borderId="4" xfId="0" applyFont="1" applyFill="1" applyBorder="1" applyAlignment="1" applyProtection="1">
      <alignment horizontal="center" vertical="center" wrapText="1"/>
    </xf>
    <xf numFmtId="0" fontId="12" fillId="0" borderId="11" xfId="0" applyFont="1" applyFill="1" applyBorder="1" applyProtection="1"/>
    <xf numFmtId="0" fontId="13" fillId="0" borderId="0" xfId="0" applyFont="1" applyFill="1" applyProtection="1"/>
    <xf numFmtId="166" fontId="43" fillId="3" borderId="19" xfId="0" applyNumberFormat="1" applyFont="1" applyFill="1" applyBorder="1" applyAlignment="1" applyProtection="1">
      <alignment horizontal="center" wrapText="1"/>
    </xf>
    <xf numFmtId="166" fontId="43" fillId="3" borderId="6" xfId="0" applyNumberFormat="1" applyFont="1" applyFill="1" applyBorder="1" applyAlignment="1" applyProtection="1">
      <alignment horizontal="center" wrapText="1"/>
    </xf>
    <xf numFmtId="166" fontId="44" fillId="3" borderId="6" xfId="0" applyNumberFormat="1" applyFont="1" applyFill="1" applyBorder="1" applyAlignment="1" applyProtection="1">
      <alignment horizontal="center" wrapText="1"/>
    </xf>
    <xf numFmtId="166" fontId="44" fillId="3" borderId="2" xfId="0" applyNumberFormat="1" applyFont="1" applyFill="1" applyBorder="1" applyAlignment="1" applyProtection="1">
      <alignment horizontal="center" vertical="center" wrapText="1"/>
    </xf>
    <xf numFmtId="166" fontId="44" fillId="3" borderId="31" xfId="0" applyNumberFormat="1" applyFont="1" applyFill="1" applyBorder="1" applyAlignment="1" applyProtection="1">
      <alignment horizontal="center" vertical="center" wrapText="1"/>
    </xf>
    <xf numFmtId="166" fontId="45" fillId="3" borderId="2" xfId="0" applyNumberFormat="1" applyFont="1" applyFill="1" applyBorder="1" applyAlignment="1" applyProtection="1">
      <alignment horizontal="center" wrapText="1"/>
    </xf>
    <xf numFmtId="164" fontId="44" fillId="3" borderId="27" xfId="0" applyNumberFormat="1" applyFont="1" applyFill="1" applyBorder="1" applyAlignment="1" applyProtection="1">
      <alignment horizontal="center" vertical="top" wrapText="1"/>
    </xf>
    <xf numFmtId="164" fontId="44" fillId="3" borderId="28" xfId="0" applyNumberFormat="1" applyFont="1" applyFill="1" applyBorder="1" applyAlignment="1" applyProtection="1">
      <alignment horizontal="center" vertical="top" wrapText="1"/>
    </xf>
    <xf numFmtId="164" fontId="5" fillId="0" borderId="28" xfId="0" applyNumberFormat="1" applyFont="1" applyFill="1" applyBorder="1" applyProtection="1"/>
    <xf numFmtId="164" fontId="23" fillId="0" borderId="14" xfId="0" applyNumberFormat="1" applyFont="1" applyFill="1" applyBorder="1" applyAlignment="1" applyProtection="1">
      <alignment horizontal="center"/>
    </xf>
    <xf numFmtId="164" fontId="5" fillId="0" borderId="33" xfId="0" applyNumberFormat="1" applyFont="1" applyFill="1" applyBorder="1" applyProtection="1"/>
    <xf numFmtId="0" fontId="0" fillId="4" borderId="14" xfId="0" applyFill="1" applyBorder="1"/>
    <xf numFmtId="0" fontId="0" fillId="4" borderId="8" xfId="0" applyFill="1" applyBorder="1"/>
    <xf numFmtId="0" fontId="0" fillId="4" borderId="12" xfId="0" applyFill="1" applyBorder="1"/>
    <xf numFmtId="164" fontId="5" fillId="2" borderId="34" xfId="0" applyNumberFormat="1" applyFont="1" applyFill="1" applyBorder="1" applyProtection="1"/>
    <xf numFmtId="164" fontId="5" fillId="0" borderId="35" xfId="0" applyNumberFormat="1" applyFont="1" applyFill="1" applyBorder="1" applyProtection="1"/>
    <xf numFmtId="164" fontId="5" fillId="0" borderId="36" xfId="0" applyNumberFormat="1" applyFont="1" applyFill="1" applyBorder="1" applyProtection="1"/>
    <xf numFmtId="164" fontId="18" fillId="0" borderId="37" xfId="0" applyNumberFormat="1" applyFont="1" applyFill="1" applyBorder="1" applyAlignment="1" applyProtection="1">
      <alignment horizontal="center"/>
    </xf>
    <xf numFmtId="164" fontId="27" fillId="0" borderId="27" xfId="0" applyNumberFormat="1" applyFont="1" applyFill="1" applyBorder="1" applyAlignment="1" applyProtection="1">
      <alignment horizontal="center" wrapText="1"/>
    </xf>
    <xf numFmtId="164" fontId="27" fillId="2" borderId="27" xfId="0" applyNumberFormat="1" applyFont="1" applyFill="1" applyBorder="1" applyAlignment="1" applyProtection="1">
      <alignment horizontal="center" wrapText="1"/>
    </xf>
    <xf numFmtId="2" fontId="4" fillId="2" borderId="1" xfId="1" applyNumberFormat="1" applyFont="1" applyFill="1" applyBorder="1" applyAlignment="1" applyProtection="1">
      <alignment horizontal="center"/>
    </xf>
    <xf numFmtId="164" fontId="18" fillId="0" borderId="38" xfId="0" applyNumberFormat="1" applyFont="1" applyFill="1" applyBorder="1" applyAlignment="1" applyProtection="1">
      <alignment horizontal="center"/>
    </xf>
    <xf numFmtId="164" fontId="24" fillId="0" borderId="19" xfId="0" applyNumberFormat="1" applyFont="1" applyFill="1" applyBorder="1" applyAlignment="1" applyProtection="1">
      <alignment horizontal="center"/>
    </xf>
    <xf numFmtId="164" fontId="44" fillId="3" borderId="35" xfId="0" applyNumberFormat="1" applyFont="1" applyFill="1" applyBorder="1" applyAlignment="1" applyProtection="1">
      <alignment horizontal="center" vertical="top" wrapText="1"/>
    </xf>
    <xf numFmtId="164" fontId="27" fillId="2" borderId="35" xfId="0" applyNumberFormat="1" applyFont="1" applyFill="1" applyBorder="1" applyAlignment="1" applyProtection="1">
      <alignment horizontal="center" wrapText="1"/>
    </xf>
    <xf numFmtId="164" fontId="28" fillId="2" borderId="34" xfId="0" applyNumberFormat="1" applyFont="1" applyFill="1" applyBorder="1" applyAlignment="1" applyProtection="1">
      <alignment horizontal="center" wrapText="1"/>
    </xf>
    <xf numFmtId="164" fontId="18" fillId="2" borderId="39" xfId="0" applyNumberFormat="1" applyFont="1" applyFill="1" applyBorder="1" applyAlignment="1" applyProtection="1">
      <alignment horizontal="center"/>
    </xf>
    <xf numFmtId="164" fontId="18" fillId="0" borderId="40" xfId="0" applyNumberFormat="1" applyFont="1" applyFill="1" applyBorder="1" applyAlignment="1" applyProtection="1">
      <alignment horizontal="center"/>
    </xf>
    <xf numFmtId="164" fontId="44" fillId="3" borderId="27" xfId="0" applyNumberFormat="1" applyFont="1" applyFill="1" applyBorder="1" applyAlignment="1" applyProtection="1">
      <alignment horizontal="center" wrapText="1"/>
    </xf>
    <xf numFmtId="164" fontId="44" fillId="3" borderId="35" xfId="0" applyNumberFormat="1" applyFont="1" applyFill="1" applyBorder="1" applyAlignment="1" applyProtection="1">
      <alignment horizontal="center" wrapText="1"/>
    </xf>
    <xf numFmtId="164" fontId="43" fillId="3" borderId="34" xfId="0" applyNumberFormat="1" applyFont="1" applyFill="1" applyBorder="1" applyAlignment="1" applyProtection="1">
      <alignment horizontal="center" wrapText="1"/>
    </xf>
    <xf numFmtId="164" fontId="44" fillId="3" borderId="28" xfId="0" applyNumberFormat="1" applyFont="1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/>
    </xf>
    <xf numFmtId="166" fontId="6" fillId="2" borderId="0" xfId="0" applyNumberFormat="1" applyFont="1" applyFill="1" applyBorder="1" applyAlignment="1" applyProtection="1">
      <alignment horizontal="left"/>
    </xf>
    <xf numFmtId="164" fontId="6" fillId="2" borderId="0" xfId="0" applyNumberFormat="1" applyFont="1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9" fillId="2" borderId="41" xfId="0" applyFont="1" applyFill="1" applyBorder="1" applyAlignment="1" applyProtection="1"/>
    <xf numFmtId="0" fontId="5" fillId="2" borderId="42" xfId="0" applyFont="1" applyFill="1" applyBorder="1" applyAlignment="1" applyProtection="1"/>
    <xf numFmtId="3" fontId="9" fillId="2" borderId="38" xfId="0" applyNumberFormat="1" applyFont="1" applyFill="1" applyBorder="1" applyAlignment="1" applyProtection="1">
      <alignment horizontal="center"/>
    </xf>
    <xf numFmtId="3" fontId="5" fillId="2" borderId="15" xfId="0" applyNumberFormat="1" applyFont="1" applyFill="1" applyBorder="1" applyAlignment="1" applyProtection="1">
      <alignment horizontal="center"/>
    </xf>
    <xf numFmtId="0" fontId="9" fillId="2" borderId="43" xfId="0" applyFont="1" applyFill="1" applyBorder="1" applyAlignment="1" applyProtection="1"/>
    <xf numFmtId="3" fontId="9" fillId="2" borderId="44" xfId="0" applyNumberFormat="1" applyFont="1" applyFill="1" applyBorder="1" applyAlignment="1" applyProtection="1">
      <alignment horizontal="center"/>
    </xf>
    <xf numFmtId="3" fontId="5" fillId="2" borderId="18" xfId="0" applyNumberFormat="1" applyFont="1" applyFill="1" applyBorder="1" applyAlignment="1" applyProtection="1">
      <alignment horizontal="center"/>
    </xf>
    <xf numFmtId="3" fontId="5" fillId="0" borderId="15" xfId="0" applyNumberFormat="1" applyFont="1" applyFill="1" applyBorder="1" applyAlignment="1" applyProtection="1">
      <alignment horizontal="center"/>
    </xf>
    <xf numFmtId="3" fontId="5" fillId="4" borderId="15" xfId="0" applyNumberFormat="1" applyFont="1" applyFill="1" applyBorder="1" applyAlignment="1" applyProtection="1">
      <alignment horizontal="center"/>
    </xf>
    <xf numFmtId="164" fontId="9" fillId="4" borderId="37" xfId="0" applyNumberFormat="1" applyFont="1" applyFill="1" applyBorder="1" applyAlignment="1" applyProtection="1">
      <alignment horizontal="center"/>
    </xf>
    <xf numFmtId="164" fontId="9" fillId="4" borderId="40" xfId="0" applyNumberFormat="1" applyFont="1" applyFill="1" applyBorder="1" applyAlignment="1" applyProtection="1">
      <alignment horizontal="center"/>
    </xf>
    <xf numFmtId="164" fontId="24" fillId="0" borderId="41" xfId="0" applyNumberFormat="1" applyFont="1" applyFill="1" applyBorder="1" applyAlignment="1" applyProtection="1">
      <alignment horizontal="center"/>
    </xf>
    <xf numFmtId="165" fontId="25" fillId="2" borderId="45" xfId="0" applyNumberFormat="1" applyFont="1" applyFill="1" applyBorder="1" applyProtection="1"/>
    <xf numFmtId="0" fontId="43" fillId="0" borderId="0" xfId="0" applyFont="1" applyProtection="1"/>
    <xf numFmtId="0" fontId="9" fillId="4" borderId="11" xfId="0" applyFont="1" applyFill="1" applyBorder="1" applyProtection="1"/>
    <xf numFmtId="0" fontId="9" fillId="4" borderId="0" xfId="0" applyFont="1" applyFill="1" applyProtection="1"/>
    <xf numFmtId="0" fontId="5" fillId="0" borderId="0" xfId="0" applyFont="1" applyFill="1" applyProtection="1"/>
    <xf numFmtId="0" fontId="5" fillId="0" borderId="0" xfId="0" applyFont="1" applyProtection="1"/>
    <xf numFmtId="164" fontId="5" fillId="2" borderId="18" xfId="0" applyNumberFormat="1" applyFont="1" applyFill="1" applyBorder="1" applyAlignment="1" applyProtection="1">
      <alignment horizontal="center"/>
    </xf>
    <xf numFmtId="164" fontId="5" fillId="2" borderId="15" xfId="0" applyNumberFormat="1" applyFont="1" applyFill="1" applyBorder="1" applyAlignment="1" applyProtection="1">
      <alignment horizontal="center"/>
    </xf>
    <xf numFmtId="164" fontId="5" fillId="2" borderId="17" xfId="0" applyNumberFormat="1" applyFont="1" applyFill="1" applyBorder="1" applyAlignment="1" applyProtection="1">
      <alignment horizontal="center"/>
    </xf>
    <xf numFmtId="0" fontId="5" fillId="4" borderId="11" xfId="0" applyFont="1" applyFill="1" applyBorder="1" applyProtection="1"/>
    <xf numFmtId="0" fontId="5" fillId="4" borderId="0" xfId="0" applyFont="1" applyFill="1" applyProtection="1"/>
    <xf numFmtId="164" fontId="18" fillId="5" borderId="46" xfId="0" applyNumberFormat="1" applyFont="1" applyFill="1" applyBorder="1" applyAlignment="1" applyProtection="1">
      <alignment horizontal="center"/>
      <protection locked="0"/>
    </xf>
    <xf numFmtId="164" fontId="18" fillId="5" borderId="47" xfId="0" applyNumberFormat="1" applyFont="1" applyFill="1" applyBorder="1" applyAlignment="1" applyProtection="1">
      <alignment horizontal="center"/>
      <protection locked="0"/>
    </xf>
    <xf numFmtId="164" fontId="5" fillId="2" borderId="48" xfId="0" applyNumberFormat="1" applyFont="1" applyFill="1" applyBorder="1" applyProtection="1"/>
    <xf numFmtId="164" fontId="5" fillId="2" borderId="49" xfId="0" applyNumberFormat="1" applyFont="1" applyFill="1" applyBorder="1" applyAlignment="1" applyProtection="1">
      <alignment horizontal="center"/>
    </xf>
    <xf numFmtId="164" fontId="18" fillId="5" borderId="50" xfId="0" applyNumberFormat="1" applyFont="1" applyFill="1" applyBorder="1" applyAlignment="1" applyProtection="1">
      <alignment horizontal="center"/>
      <protection locked="0"/>
    </xf>
    <xf numFmtId="164" fontId="22" fillId="2" borderId="14" xfId="0" applyNumberFormat="1" applyFont="1" applyFill="1" applyBorder="1" applyAlignment="1" applyProtection="1">
      <alignment horizontal="center"/>
    </xf>
    <xf numFmtId="164" fontId="5" fillId="2" borderId="48" xfId="0" applyNumberFormat="1" applyFont="1" applyFill="1" applyBorder="1" applyAlignment="1" applyProtection="1">
      <alignment horizontal="left"/>
    </xf>
    <xf numFmtId="0" fontId="5" fillId="4" borderId="48" xfId="0" applyFont="1" applyFill="1" applyBorder="1" applyProtection="1"/>
    <xf numFmtId="164" fontId="5" fillId="4" borderId="51" xfId="0" applyNumberFormat="1" applyFont="1" applyFill="1" applyBorder="1" applyAlignment="1" applyProtection="1">
      <alignment horizontal="center"/>
    </xf>
    <xf numFmtId="164" fontId="5" fillId="4" borderId="4" xfId="0" applyNumberFormat="1" applyFont="1" applyFill="1" applyBorder="1" applyAlignment="1" applyProtection="1">
      <alignment horizontal="center"/>
    </xf>
    <xf numFmtId="164" fontId="5" fillId="4" borderId="49" xfId="0" applyNumberFormat="1" applyFont="1" applyFill="1" applyBorder="1" applyAlignment="1" applyProtection="1">
      <alignment horizontal="center"/>
    </xf>
    <xf numFmtId="164" fontId="9" fillId="4" borderId="52" xfId="0" applyNumberFormat="1" applyFont="1" applyFill="1" applyBorder="1" applyAlignment="1" applyProtection="1">
      <alignment horizontal="left" indent="1"/>
    </xf>
    <xf numFmtId="0" fontId="9" fillId="4" borderId="35" xfId="0" applyFont="1" applyFill="1" applyBorder="1" applyAlignment="1" applyProtection="1">
      <alignment horizontal="left" indent="1"/>
    </xf>
    <xf numFmtId="164" fontId="9" fillId="4" borderId="53" xfId="0" applyNumberFormat="1" applyFont="1" applyFill="1" applyBorder="1" applyAlignment="1" applyProtection="1">
      <alignment horizontal="left" indent="1"/>
    </xf>
    <xf numFmtId="164" fontId="9" fillId="4" borderId="54" xfId="0" applyNumberFormat="1" applyFont="1" applyFill="1" applyBorder="1" applyAlignment="1" applyProtection="1">
      <alignment horizontal="left" indent="1"/>
    </xf>
    <xf numFmtId="164" fontId="9" fillId="4" borderId="35" xfId="0" applyNumberFormat="1" applyFont="1" applyFill="1" applyBorder="1" applyAlignment="1" applyProtection="1">
      <alignment horizontal="left" indent="1"/>
    </xf>
    <xf numFmtId="164" fontId="18" fillId="2" borderId="55" xfId="0" applyNumberFormat="1" applyFont="1" applyFill="1" applyBorder="1" applyAlignment="1" applyProtection="1">
      <alignment horizontal="left" indent="1"/>
    </xf>
    <xf numFmtId="164" fontId="18" fillId="2" borderId="52" xfId="0" applyNumberFormat="1" applyFont="1" applyFill="1" applyBorder="1" applyAlignment="1" applyProtection="1">
      <alignment horizontal="left" indent="1"/>
    </xf>
    <xf numFmtId="164" fontId="18" fillId="2" borderId="54" xfId="0" applyNumberFormat="1" applyFont="1" applyFill="1" applyBorder="1" applyAlignment="1" applyProtection="1">
      <alignment horizontal="left" indent="1"/>
    </xf>
    <xf numFmtId="0" fontId="37" fillId="0" borderId="27" xfId="0" applyFont="1" applyBorder="1" applyProtection="1"/>
    <xf numFmtId="164" fontId="18" fillId="5" borderId="56" xfId="0" applyNumberFormat="1" applyFont="1" applyFill="1" applyBorder="1" applyAlignment="1" applyProtection="1">
      <alignment horizontal="center"/>
      <protection locked="0"/>
    </xf>
    <xf numFmtId="164" fontId="24" fillId="5" borderId="1" xfId="0" applyNumberFormat="1" applyFont="1" applyFill="1" applyBorder="1" applyAlignment="1" applyProtection="1">
      <alignment horizontal="center"/>
      <protection locked="0"/>
    </xf>
    <xf numFmtId="166" fontId="9" fillId="4" borderId="8" xfId="0" applyNumberFormat="1" applyFont="1" applyFill="1" applyBorder="1" applyProtection="1"/>
    <xf numFmtId="166" fontId="9" fillId="4" borderId="8" xfId="0" applyNumberFormat="1" applyFont="1" applyFill="1" applyBorder="1" applyAlignment="1" applyProtection="1">
      <alignment horizontal="center"/>
    </xf>
    <xf numFmtId="164" fontId="9" fillId="5" borderId="57" xfId="0" applyNumberFormat="1" applyFont="1" applyFill="1" applyBorder="1" applyAlignment="1" applyProtection="1">
      <alignment horizontal="center"/>
      <protection locked="0"/>
    </xf>
    <xf numFmtId="164" fontId="9" fillId="5" borderId="58" xfId="0" applyNumberFormat="1" applyFont="1" applyFill="1" applyBorder="1" applyAlignment="1" applyProtection="1">
      <alignment horizontal="center"/>
      <protection locked="0"/>
    </xf>
    <xf numFmtId="164" fontId="9" fillId="5" borderId="59" xfId="0" applyNumberFormat="1" applyFont="1" applyFill="1" applyBorder="1" applyAlignment="1" applyProtection="1">
      <alignment horizontal="center"/>
      <protection locked="0"/>
    </xf>
    <xf numFmtId="164" fontId="9" fillId="5" borderId="60" xfId="0" applyNumberFormat="1" applyFont="1" applyFill="1" applyBorder="1" applyAlignment="1" applyProtection="1">
      <alignment horizontal="center"/>
      <protection locked="0"/>
    </xf>
    <xf numFmtId="164" fontId="9" fillId="5" borderId="61" xfId="0" applyNumberFormat="1" applyFont="1" applyFill="1" applyBorder="1" applyAlignment="1" applyProtection="1">
      <alignment horizontal="center"/>
      <protection locked="0"/>
    </xf>
    <xf numFmtId="164" fontId="9" fillId="5" borderId="62" xfId="0" applyNumberFormat="1" applyFont="1" applyFill="1" applyBorder="1" applyAlignment="1" applyProtection="1">
      <alignment horizontal="center"/>
      <protection locked="0"/>
    </xf>
    <xf numFmtId="164" fontId="9" fillId="5" borderId="32" xfId="0" applyNumberFormat="1" applyFont="1" applyFill="1" applyBorder="1" applyAlignment="1" applyProtection="1">
      <alignment horizontal="center"/>
      <protection locked="0"/>
    </xf>
    <xf numFmtId="164" fontId="9" fillId="5" borderId="2" xfId="0" applyNumberFormat="1" applyFont="1" applyFill="1" applyBorder="1" applyAlignment="1" applyProtection="1">
      <alignment horizontal="center"/>
      <protection locked="0"/>
    </xf>
    <xf numFmtId="3" fontId="9" fillId="5" borderId="44" xfId="0" applyNumberFormat="1" applyFont="1" applyFill="1" applyBorder="1" applyAlignment="1" applyProtection="1">
      <alignment horizontal="center"/>
      <protection locked="0"/>
    </xf>
    <xf numFmtId="3" fontId="9" fillId="5" borderId="38" xfId="0" applyNumberFormat="1" applyFont="1" applyFill="1" applyBorder="1" applyAlignment="1" applyProtection="1">
      <alignment horizontal="center"/>
      <protection locked="0"/>
    </xf>
    <xf numFmtId="3" fontId="9" fillId="5" borderId="63" xfId="0" applyNumberFormat="1" applyFont="1" applyFill="1" applyBorder="1" applyAlignment="1" applyProtection="1">
      <alignment horizontal="center"/>
      <protection locked="0"/>
    </xf>
    <xf numFmtId="3" fontId="9" fillId="5" borderId="37" xfId="0" applyNumberFormat="1" applyFont="1" applyFill="1" applyBorder="1" applyAlignment="1" applyProtection="1">
      <alignment horizontal="center"/>
      <protection locked="0"/>
    </xf>
    <xf numFmtId="164" fontId="24" fillId="5" borderId="64" xfId="0" applyNumberFormat="1" applyFont="1" applyFill="1" applyBorder="1" applyAlignment="1" applyProtection="1">
      <alignment horizontal="center"/>
      <protection locked="0"/>
    </xf>
    <xf numFmtId="164" fontId="9" fillId="5" borderId="36" xfId="0" applyNumberFormat="1" applyFont="1" applyFill="1" applyBorder="1" applyAlignment="1" applyProtection="1">
      <alignment horizontal="center"/>
      <protection locked="0"/>
    </xf>
    <xf numFmtId="164" fontId="9" fillId="5" borderId="65" xfId="0" applyNumberFormat="1" applyFont="1" applyFill="1" applyBorder="1" applyAlignment="1" applyProtection="1">
      <alignment horizontal="center"/>
      <protection locked="0"/>
    </xf>
    <xf numFmtId="164" fontId="9" fillId="5" borderId="66" xfId="0" applyNumberFormat="1" applyFont="1" applyFill="1" applyBorder="1" applyAlignment="1" applyProtection="1">
      <alignment horizontal="center"/>
      <protection locked="0"/>
    </xf>
    <xf numFmtId="164" fontId="9" fillId="5" borderId="67" xfId="0" applyNumberFormat="1" applyFont="1" applyFill="1" applyBorder="1" applyAlignment="1" applyProtection="1">
      <alignment horizontal="center"/>
      <protection locked="0"/>
    </xf>
    <xf numFmtId="164" fontId="9" fillId="5" borderId="41" xfId="0" applyNumberFormat="1" applyFont="1" applyFill="1" applyBorder="1" applyAlignment="1" applyProtection="1">
      <alignment horizontal="center"/>
      <protection locked="0"/>
    </xf>
    <xf numFmtId="164" fontId="9" fillId="5" borderId="38" xfId="0" applyNumberFormat="1" applyFont="1" applyFill="1" applyBorder="1" applyAlignment="1" applyProtection="1">
      <alignment horizontal="center"/>
      <protection locked="0"/>
    </xf>
    <xf numFmtId="164" fontId="9" fillId="5" borderId="68" xfId="0" applyNumberFormat="1" applyFont="1" applyFill="1" applyBorder="1" applyAlignment="1" applyProtection="1">
      <alignment horizontal="center"/>
      <protection locked="0"/>
    </xf>
    <xf numFmtId="164" fontId="18" fillId="5" borderId="66" xfId="0" applyNumberFormat="1" applyFont="1" applyFill="1" applyBorder="1" applyAlignment="1" applyProtection="1">
      <alignment horizontal="center"/>
      <protection locked="0"/>
    </xf>
    <xf numFmtId="164" fontId="18" fillId="5" borderId="67" xfId="0" applyNumberFormat="1" applyFont="1" applyFill="1" applyBorder="1" applyAlignment="1" applyProtection="1">
      <alignment horizontal="center"/>
      <protection locked="0"/>
    </xf>
    <xf numFmtId="164" fontId="9" fillId="5" borderId="40" xfId="0" applyNumberFormat="1" applyFont="1" applyFill="1" applyBorder="1" applyAlignment="1" applyProtection="1">
      <alignment horizontal="center"/>
      <protection locked="0"/>
    </xf>
    <xf numFmtId="164" fontId="9" fillId="5" borderId="69" xfId="0" applyNumberFormat="1" applyFont="1" applyFill="1" applyBorder="1" applyAlignment="1" applyProtection="1">
      <alignment horizontal="center"/>
      <protection locked="0"/>
    </xf>
    <xf numFmtId="164" fontId="9" fillId="5" borderId="70" xfId="0" applyNumberFormat="1" applyFont="1" applyFill="1" applyBorder="1" applyAlignment="1" applyProtection="1">
      <alignment horizontal="center"/>
      <protection locked="0"/>
    </xf>
    <xf numFmtId="164" fontId="9" fillId="5" borderId="47" xfId="0" applyNumberFormat="1" applyFont="1" applyFill="1" applyBorder="1" applyAlignment="1" applyProtection="1">
      <alignment horizontal="center"/>
      <protection locked="0"/>
    </xf>
    <xf numFmtId="165" fontId="9" fillId="5" borderId="2" xfId="0" applyNumberFormat="1" applyFont="1" applyFill="1" applyBorder="1" applyAlignment="1" applyProtection="1">
      <alignment horizontal="center"/>
      <protection locked="0"/>
    </xf>
    <xf numFmtId="165" fontId="9" fillId="5" borderId="6" xfId="0" applyNumberFormat="1" applyFont="1" applyFill="1" applyBorder="1" applyAlignment="1" applyProtection="1">
      <alignment horizontal="center"/>
      <protection locked="0"/>
    </xf>
    <xf numFmtId="165" fontId="9" fillId="2" borderId="71" xfId="0" applyNumberFormat="1" applyFont="1" applyFill="1" applyBorder="1" applyAlignment="1" applyProtection="1">
      <alignment horizontal="left"/>
    </xf>
    <xf numFmtId="165" fontId="9" fillId="2" borderId="72" xfId="0" applyNumberFormat="1" applyFont="1" applyFill="1" applyBorder="1" applyAlignment="1" applyProtection="1">
      <alignment horizontal="left"/>
    </xf>
    <xf numFmtId="165" fontId="9" fillId="2" borderId="6" xfId="0" applyNumberFormat="1" applyFont="1" applyFill="1" applyBorder="1" applyAlignment="1" applyProtection="1">
      <alignment horizontal="left"/>
    </xf>
    <xf numFmtId="165" fontId="9" fillId="2" borderId="0" xfId="0" applyNumberFormat="1" applyFont="1" applyFill="1" applyBorder="1" applyAlignment="1" applyProtection="1">
      <alignment horizontal="left"/>
    </xf>
    <xf numFmtId="165" fontId="9" fillId="2" borderId="60" xfId="0" applyNumberFormat="1" applyFont="1" applyFill="1" applyBorder="1" applyAlignment="1" applyProtection="1">
      <alignment horizontal="left"/>
    </xf>
    <xf numFmtId="164" fontId="5" fillId="5" borderId="58" xfId="0" applyNumberFormat="1" applyFont="1" applyFill="1" applyBorder="1" applyAlignment="1" applyProtection="1">
      <alignment horizontal="center" wrapText="1"/>
      <protection locked="0"/>
    </xf>
    <xf numFmtId="164" fontId="5" fillId="5" borderId="73" xfId="0" applyNumberFormat="1" applyFont="1" applyFill="1" applyBorder="1" applyAlignment="1" applyProtection="1">
      <alignment horizontal="center" wrapText="1"/>
      <protection locked="0"/>
    </xf>
    <xf numFmtId="164" fontId="5" fillId="5" borderId="74" xfId="0" applyNumberFormat="1" applyFont="1" applyFill="1" applyBorder="1" applyAlignment="1" applyProtection="1">
      <alignment horizontal="center" wrapText="1"/>
      <protection locked="0"/>
    </xf>
    <xf numFmtId="0" fontId="9" fillId="5" borderId="4" xfId="0" applyFont="1" applyFill="1" applyBorder="1" applyAlignment="1" applyProtection="1">
      <alignment horizontal="center"/>
      <protection locked="0"/>
    </xf>
    <xf numFmtId="14" fontId="9" fillId="5" borderId="4" xfId="0" applyNumberFormat="1" applyFont="1" applyFill="1" applyBorder="1" applyAlignment="1" applyProtection="1">
      <alignment horizontal="center"/>
      <protection locked="0"/>
    </xf>
    <xf numFmtId="168" fontId="9" fillId="5" borderId="4" xfId="0" applyNumberFormat="1" applyFont="1" applyFill="1" applyBorder="1" applyProtection="1">
      <protection locked="0"/>
    </xf>
    <xf numFmtId="0" fontId="9" fillId="2" borderId="35" xfId="0" applyFont="1" applyFill="1" applyBorder="1" applyProtection="1"/>
    <xf numFmtId="2" fontId="4" fillId="4" borderId="1" xfId="1" applyNumberFormat="1" applyFont="1" applyFill="1" applyBorder="1" applyAlignment="1" applyProtection="1">
      <alignment horizontal="center"/>
    </xf>
    <xf numFmtId="0" fontId="9" fillId="3" borderId="0" xfId="0" applyFont="1" applyFill="1" applyBorder="1" applyAlignment="1" applyProtection="1"/>
    <xf numFmtId="0" fontId="9" fillId="3" borderId="75" xfId="0" applyFont="1" applyFill="1" applyBorder="1" applyAlignment="1" applyProtection="1"/>
    <xf numFmtId="164" fontId="9" fillId="4" borderId="67" xfId="0" applyNumberFormat="1" applyFont="1" applyFill="1" applyBorder="1" applyAlignment="1" applyProtection="1">
      <alignment horizontal="center"/>
    </xf>
    <xf numFmtId="164" fontId="9" fillId="4" borderId="76" xfId="0" applyNumberFormat="1" applyFont="1" applyFill="1" applyBorder="1" applyAlignment="1" applyProtection="1">
      <alignment horizontal="center"/>
    </xf>
    <xf numFmtId="164" fontId="9" fillId="4" borderId="39" xfId="0" applyNumberFormat="1" applyFont="1" applyFill="1" applyBorder="1" applyAlignment="1" applyProtection="1">
      <alignment horizontal="center"/>
    </xf>
    <xf numFmtId="164" fontId="9" fillId="4" borderId="77" xfId="0" applyNumberFormat="1" applyFont="1" applyFill="1" applyBorder="1" applyAlignment="1" applyProtection="1">
      <alignment horizontal="center"/>
    </xf>
    <xf numFmtId="164" fontId="9" fillId="4" borderId="70" xfId="0" applyNumberFormat="1" applyFont="1" applyFill="1" applyBorder="1" applyAlignment="1" applyProtection="1">
      <alignment horizontal="center"/>
    </xf>
    <xf numFmtId="164" fontId="9" fillId="5" borderId="5" xfId="0" applyNumberFormat="1" applyFont="1" applyFill="1" applyBorder="1" applyAlignment="1" applyProtection="1">
      <alignment horizontal="center"/>
      <protection locked="0"/>
    </xf>
    <xf numFmtId="0" fontId="0" fillId="0" borderId="8" xfId="0" applyBorder="1" applyAlignment="1" applyProtection="1"/>
    <xf numFmtId="14" fontId="9" fillId="4" borderId="4" xfId="0" applyNumberFormat="1" applyFont="1" applyFill="1" applyBorder="1" applyAlignment="1" applyProtection="1">
      <alignment horizontal="center" vertical="center"/>
      <protection locked="0"/>
    </xf>
    <xf numFmtId="9" fontId="6" fillId="2" borderId="0" xfId="3" applyFont="1" applyFill="1" applyBorder="1" applyAlignment="1" applyProtection="1">
      <alignment horizontal="center"/>
    </xf>
    <xf numFmtId="164" fontId="27" fillId="0" borderId="7" xfId="0" applyNumberFormat="1" applyFont="1" applyFill="1" applyBorder="1" applyAlignment="1" applyProtection="1">
      <alignment horizontal="center" vertical="center" wrapText="1"/>
    </xf>
    <xf numFmtId="164" fontId="27" fillId="0" borderId="4" xfId="0" applyNumberFormat="1" applyFont="1" applyFill="1" applyBorder="1" applyAlignment="1" applyProtection="1">
      <alignment horizontal="center" vertical="center" wrapText="1"/>
    </xf>
    <xf numFmtId="166" fontId="2" fillId="2" borderId="9" xfId="0" applyNumberFormat="1" applyFont="1" applyFill="1" applyBorder="1" applyProtection="1"/>
    <xf numFmtId="166" fontId="2" fillId="2" borderId="0" xfId="0" applyNumberFormat="1" applyFont="1" applyFill="1" applyBorder="1" applyProtection="1"/>
    <xf numFmtId="166" fontId="2" fillId="2" borderId="0" xfId="0" applyNumberFormat="1" applyFont="1" applyFill="1" applyBorder="1" applyAlignment="1" applyProtection="1"/>
    <xf numFmtId="166" fontId="2" fillId="0" borderId="0" xfId="0" applyNumberFormat="1" applyFont="1" applyFill="1" applyBorder="1" applyProtection="1"/>
    <xf numFmtId="166" fontId="2" fillId="0" borderId="0" xfId="0" applyNumberFormat="1" applyFont="1" applyBorder="1" applyAlignment="1" applyProtection="1"/>
    <xf numFmtId="166" fontId="2" fillId="0" borderId="9" xfId="0" applyNumberFormat="1" applyFont="1" applyBorder="1" applyProtection="1"/>
    <xf numFmtId="166" fontId="2" fillId="4" borderId="10" xfId="0" applyNumberFormat="1" applyFont="1" applyFill="1" applyBorder="1" applyProtection="1"/>
    <xf numFmtId="166" fontId="2" fillId="4" borderId="11" xfId="0" applyNumberFormat="1" applyFont="1" applyFill="1" applyBorder="1" applyProtection="1"/>
    <xf numFmtId="166" fontId="2" fillId="4" borderId="11" xfId="0" applyNumberFormat="1" applyFont="1" applyFill="1" applyBorder="1" applyAlignment="1" applyProtection="1"/>
    <xf numFmtId="166" fontId="2" fillId="4" borderId="12" xfId="0" applyNumberFormat="1" applyFont="1" applyFill="1" applyBorder="1" applyProtection="1"/>
    <xf numFmtId="166" fontId="8" fillId="4" borderId="1" xfId="0" applyNumberFormat="1" applyFont="1" applyFill="1" applyBorder="1" applyProtection="1"/>
    <xf numFmtId="166" fontId="2" fillId="4" borderId="0" xfId="0" applyNumberFormat="1" applyFont="1" applyFill="1" applyBorder="1" applyAlignment="1" applyProtection="1">
      <alignment horizontal="left"/>
    </xf>
    <xf numFmtId="166" fontId="2" fillId="4" borderId="0" xfId="0" applyNumberFormat="1" applyFont="1" applyFill="1" applyBorder="1" applyAlignment="1" applyProtection="1">
      <alignment horizontal="center"/>
    </xf>
    <xf numFmtId="166" fontId="2" fillId="4" borderId="0" xfId="0" applyNumberFormat="1" applyFont="1" applyFill="1" applyBorder="1" applyProtection="1"/>
    <xf numFmtId="166" fontId="8" fillId="4" borderId="14" xfId="0" applyNumberFormat="1" applyFont="1" applyFill="1" applyBorder="1" applyProtection="1"/>
    <xf numFmtId="166" fontId="2" fillId="4" borderId="8" xfId="0" applyNumberFormat="1" applyFont="1" applyFill="1" applyBorder="1" applyAlignment="1" applyProtection="1">
      <alignment horizontal="left"/>
    </xf>
    <xf numFmtId="166" fontId="2" fillId="4" borderId="8" xfId="0" applyNumberFormat="1" applyFont="1" applyFill="1" applyBorder="1" applyAlignment="1" applyProtection="1">
      <alignment horizontal="center"/>
    </xf>
    <xf numFmtId="166" fontId="2" fillId="4" borderId="8" xfId="0" applyNumberFormat="1" applyFont="1" applyFill="1" applyBorder="1" applyProtection="1"/>
    <xf numFmtId="17" fontId="9" fillId="2" borderId="78" xfId="0" applyNumberFormat="1" applyFont="1" applyFill="1" applyBorder="1" applyAlignment="1" applyProtection="1">
      <alignment horizontal="left" indent="1"/>
    </xf>
    <xf numFmtId="17" fontId="9" fillId="2" borderId="79" xfId="0" applyNumberFormat="1" applyFont="1" applyFill="1" applyBorder="1" applyAlignment="1" applyProtection="1">
      <alignment horizontal="left" indent="1"/>
    </xf>
    <xf numFmtId="17" fontId="9" fillId="2" borderId="60" xfId="0" applyNumberFormat="1" applyFont="1" applyFill="1" applyBorder="1" applyAlignment="1" applyProtection="1">
      <alignment horizontal="left" indent="1"/>
    </xf>
    <xf numFmtId="17" fontId="9" fillId="2" borderId="30" xfId="0" applyNumberFormat="1" applyFont="1" applyFill="1" applyBorder="1" applyAlignment="1" applyProtection="1">
      <alignment horizontal="left" indent="1"/>
    </xf>
    <xf numFmtId="164" fontId="9" fillId="5" borderId="56" xfId="0" applyNumberFormat="1" applyFont="1" applyFill="1" applyBorder="1" applyAlignment="1" applyProtection="1">
      <alignment horizontal="center"/>
      <protection locked="0"/>
    </xf>
    <xf numFmtId="164" fontId="18" fillId="4" borderId="4" xfId="0" applyNumberFormat="1" applyFont="1" applyFill="1" applyBorder="1" applyAlignment="1" applyProtection="1">
      <alignment horizontal="center"/>
    </xf>
    <xf numFmtId="164" fontId="9" fillId="2" borderId="4" xfId="0" applyNumberFormat="1" applyFont="1" applyFill="1" applyBorder="1" applyAlignment="1" applyProtection="1">
      <alignment horizontal="center"/>
    </xf>
    <xf numFmtId="164" fontId="5" fillId="2" borderId="2" xfId="0" applyNumberFormat="1" applyFont="1" applyFill="1" applyBorder="1" applyAlignment="1" applyProtection="1">
      <alignment horizontal="center" vertical="center"/>
    </xf>
    <xf numFmtId="166" fontId="27" fillId="2" borderId="30" xfId="0" applyNumberFormat="1" applyFont="1" applyFill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horizontal="center" vertical="center" wrapText="1"/>
    </xf>
    <xf numFmtId="166" fontId="25" fillId="6" borderId="80" xfId="0" applyNumberFormat="1" applyFont="1" applyFill="1" applyBorder="1" applyAlignment="1" applyProtection="1">
      <alignment horizontal="left" vertical="center"/>
    </xf>
    <xf numFmtId="164" fontId="27" fillId="6" borderId="4" xfId="0" applyNumberFormat="1" applyFont="1" applyFill="1" applyBorder="1" applyAlignment="1" applyProtection="1">
      <alignment horizontal="center" vertical="center" wrapText="1"/>
    </xf>
    <xf numFmtId="164" fontId="5" fillId="6" borderId="4" xfId="0" applyNumberFormat="1" applyFont="1" applyFill="1" applyBorder="1" applyAlignment="1" applyProtection="1">
      <alignment horizontal="center" vertical="center" wrapText="1"/>
    </xf>
    <xf numFmtId="167" fontId="8" fillId="2" borderId="13" xfId="0" applyNumberFormat="1" applyFont="1" applyFill="1" applyBorder="1" applyAlignment="1" applyProtection="1">
      <alignment horizontal="center"/>
    </xf>
    <xf numFmtId="165" fontId="9" fillId="2" borderId="9" xfId="0" applyNumberFormat="1" applyFont="1" applyFill="1" applyBorder="1" applyAlignment="1" applyProtection="1">
      <alignment horizontal="center"/>
    </xf>
    <xf numFmtId="165" fontId="9" fillId="2" borderId="9" xfId="0" applyNumberFormat="1" applyFont="1" applyFill="1" applyBorder="1" applyProtection="1"/>
    <xf numFmtId="165" fontId="9" fillId="2" borderId="10" xfId="0" applyNumberFormat="1" applyFont="1" applyFill="1" applyBorder="1" applyProtection="1"/>
    <xf numFmtId="165" fontId="5" fillId="2" borderId="11" xfId="0" applyNumberFormat="1" applyFont="1" applyFill="1" applyBorder="1" applyAlignment="1" applyProtection="1"/>
    <xf numFmtId="165" fontId="5" fillId="2" borderId="4" xfId="0" applyNumberFormat="1" applyFont="1" applyFill="1" applyBorder="1" applyProtection="1"/>
    <xf numFmtId="164" fontId="27" fillId="0" borderId="7" xfId="0" applyNumberFormat="1" applyFont="1" applyFill="1" applyBorder="1" applyAlignment="1" applyProtection="1">
      <alignment horizontal="center" wrapText="1"/>
    </xf>
    <xf numFmtId="164" fontId="27" fillId="0" borderId="4" xfId="0" applyNumberFormat="1" applyFont="1" applyFill="1" applyBorder="1" applyAlignment="1" applyProtection="1">
      <alignment horizontal="center" wrapText="1"/>
    </xf>
    <xf numFmtId="165" fontId="5" fillId="2" borderId="4" xfId="0" applyNumberFormat="1" applyFont="1" applyFill="1" applyBorder="1" applyAlignment="1" applyProtection="1">
      <alignment horizontal="center"/>
    </xf>
    <xf numFmtId="165" fontId="5" fillId="2" borderId="2" xfId="0" applyNumberFormat="1" applyFont="1" applyFill="1" applyBorder="1" applyProtection="1"/>
    <xf numFmtId="165" fontId="5" fillId="2" borderId="80" xfId="0" applyNumberFormat="1" applyFont="1" applyFill="1" applyBorder="1" applyAlignment="1" applyProtection="1">
      <alignment horizontal="center"/>
    </xf>
    <xf numFmtId="165" fontId="5" fillId="2" borderId="0" xfId="0" applyNumberFormat="1" applyFont="1" applyFill="1" applyBorder="1" applyAlignment="1" applyProtection="1">
      <alignment horizontal="center"/>
    </xf>
    <xf numFmtId="165" fontId="5" fillId="2" borderId="0" xfId="0" applyNumberFormat="1" applyFont="1" applyFill="1" applyBorder="1" applyProtection="1"/>
    <xf numFmtId="165" fontId="40" fillId="2" borderId="11" xfId="0" applyNumberFormat="1" applyFont="1" applyFill="1" applyBorder="1" applyProtection="1"/>
    <xf numFmtId="165" fontId="9" fillId="2" borderId="8" xfId="0" applyNumberFormat="1" applyFont="1" applyFill="1" applyBorder="1" applyAlignment="1" applyProtection="1">
      <alignment horizontal="center"/>
    </xf>
    <xf numFmtId="165" fontId="9" fillId="2" borderId="8" xfId="0" applyNumberFormat="1" applyFont="1" applyFill="1" applyBorder="1" applyProtection="1"/>
    <xf numFmtId="165" fontId="9" fillId="2" borderId="12" xfId="0" applyNumberFormat="1" applyFont="1" applyFill="1" applyBorder="1" applyProtection="1"/>
    <xf numFmtId="167" fontId="8" fillId="4" borderId="1" xfId="0" applyNumberFormat="1" applyFont="1" applyFill="1" applyBorder="1" applyAlignment="1" applyProtection="1">
      <alignment horizontal="center" wrapText="1"/>
    </xf>
    <xf numFmtId="2" fontId="8" fillId="4" borderId="1" xfId="0" applyNumberFormat="1" applyFont="1" applyFill="1" applyBorder="1" applyAlignment="1" applyProtection="1">
      <alignment horizontal="center"/>
    </xf>
    <xf numFmtId="167" fontId="8" fillId="4" borderId="1" xfId="0" applyNumberFormat="1" applyFont="1" applyFill="1" applyBorder="1" applyAlignment="1" applyProtection="1">
      <alignment horizontal="center"/>
    </xf>
    <xf numFmtId="164" fontId="9" fillId="5" borderId="58" xfId="0" applyNumberFormat="1" applyFont="1" applyFill="1" applyBorder="1" applyAlignment="1" applyProtection="1">
      <alignment horizontal="center" wrapText="1"/>
      <protection locked="0"/>
    </xf>
    <xf numFmtId="164" fontId="9" fillId="5" borderId="60" xfId="0" applyNumberFormat="1" applyFont="1" applyFill="1" applyBorder="1" applyAlignment="1" applyProtection="1">
      <alignment horizontal="left"/>
      <protection locked="0"/>
    </xf>
    <xf numFmtId="164" fontId="9" fillId="5" borderId="38" xfId="0" applyNumberFormat="1" applyFont="1" applyFill="1" applyBorder="1" applyAlignment="1" applyProtection="1">
      <alignment horizontal="left"/>
      <protection locked="0"/>
    </xf>
    <xf numFmtId="165" fontId="25" fillId="2" borderId="4" xfId="0" applyNumberFormat="1" applyFont="1" applyFill="1" applyBorder="1" applyAlignment="1" applyProtection="1"/>
    <xf numFmtId="165" fontId="22" fillId="0" borderId="4" xfId="0" applyNumberFormat="1" applyFont="1" applyFill="1" applyBorder="1" applyAlignment="1" applyProtection="1">
      <alignment horizontal="center" wrapText="1"/>
    </xf>
    <xf numFmtId="0" fontId="9" fillId="0" borderId="0" xfId="0" applyFont="1" applyFill="1" applyBorder="1" applyProtection="1"/>
    <xf numFmtId="3" fontId="9" fillId="2" borderId="81" xfId="0" applyNumberFormat="1" applyFont="1" applyFill="1" applyBorder="1" applyAlignment="1" applyProtection="1">
      <alignment horizontal="center"/>
    </xf>
    <xf numFmtId="3" fontId="9" fillId="2" borderId="82" xfId="0" applyNumberFormat="1" applyFont="1" applyFill="1" applyBorder="1" applyAlignment="1" applyProtection="1">
      <alignment horizontal="center"/>
    </xf>
    <xf numFmtId="3" fontId="5" fillId="4" borderId="83" xfId="0" applyNumberFormat="1" applyFont="1" applyFill="1" applyBorder="1" applyAlignment="1" applyProtection="1">
      <alignment horizontal="center"/>
    </xf>
    <xf numFmtId="3" fontId="5" fillId="0" borderId="83" xfId="0" applyNumberFormat="1" applyFont="1" applyFill="1" applyBorder="1" applyAlignment="1" applyProtection="1">
      <alignment horizontal="center"/>
    </xf>
    <xf numFmtId="0" fontId="37" fillId="0" borderId="4" xfId="0" applyFont="1" applyBorder="1" applyAlignment="1" applyProtection="1">
      <alignment horizontal="center" vertical="center" wrapText="1"/>
    </xf>
    <xf numFmtId="164" fontId="5" fillId="4" borderId="1" xfId="0" applyNumberFormat="1" applyFont="1" applyFill="1" applyBorder="1" applyAlignment="1" applyProtection="1">
      <alignment horizontal="center"/>
    </xf>
    <xf numFmtId="164" fontId="5" fillId="6" borderId="20" xfId="0" applyNumberFormat="1" applyFont="1" applyFill="1" applyBorder="1" applyAlignment="1" applyProtection="1">
      <alignment horizontal="center"/>
    </xf>
    <xf numFmtId="166" fontId="6" fillId="2" borderId="42" xfId="0" applyNumberFormat="1" applyFont="1" applyFill="1" applyBorder="1" applyAlignment="1" applyProtection="1">
      <alignment horizontal="left"/>
    </xf>
    <xf numFmtId="164" fontId="44" fillId="3" borderId="4" xfId="0" applyNumberFormat="1" applyFont="1" applyFill="1" applyBorder="1" applyAlignment="1" applyProtection="1">
      <alignment horizontal="center" wrapText="1"/>
    </xf>
    <xf numFmtId="165" fontId="44" fillId="3" borderId="4" xfId="0" applyNumberFormat="1" applyFont="1" applyFill="1" applyBorder="1" applyAlignment="1" applyProtection="1">
      <alignment horizontal="center" wrapText="1"/>
    </xf>
    <xf numFmtId="164" fontId="9" fillId="4" borderId="60" xfId="0" applyNumberFormat="1" applyFont="1" applyFill="1" applyBorder="1" applyAlignment="1" applyProtection="1">
      <alignment horizontal="left" indent="1"/>
      <protection locked="0"/>
    </xf>
    <xf numFmtId="166" fontId="27" fillId="2" borderId="84" xfId="0" applyNumberFormat="1" applyFont="1" applyFill="1" applyBorder="1" applyAlignment="1" applyProtection="1"/>
    <xf numFmtId="166" fontId="6" fillId="2" borderId="42" xfId="0" applyNumberFormat="1" applyFont="1" applyFill="1" applyBorder="1" applyAlignment="1" applyProtection="1"/>
    <xf numFmtId="166" fontId="30" fillId="2" borderId="19" xfId="0" applyNumberFormat="1" applyFont="1" applyFill="1" applyBorder="1" applyAlignment="1" applyProtection="1">
      <alignment horizontal="center" wrapText="1"/>
    </xf>
    <xf numFmtId="164" fontId="13" fillId="2" borderId="51" xfId="0" applyNumberFormat="1" applyFont="1" applyFill="1" applyBorder="1" applyAlignment="1" applyProtection="1">
      <alignment horizontal="center"/>
    </xf>
    <xf numFmtId="164" fontId="9" fillId="5" borderId="46" xfId="0" applyNumberFormat="1" applyFont="1" applyFill="1" applyBorder="1" applyAlignment="1" applyProtection="1">
      <alignment horizontal="center"/>
      <protection locked="0"/>
    </xf>
    <xf numFmtId="164" fontId="9" fillId="5" borderId="85" xfId="0" applyNumberFormat="1" applyFont="1" applyFill="1" applyBorder="1" applyAlignment="1" applyProtection="1">
      <alignment horizontal="center"/>
      <protection locked="0"/>
    </xf>
    <xf numFmtId="166" fontId="9" fillId="2" borderId="69" xfId="0" applyNumberFormat="1" applyFont="1" applyFill="1" applyBorder="1" applyAlignment="1" applyProtection="1">
      <alignment horizontal="left" indent="1"/>
    </xf>
    <xf numFmtId="166" fontId="9" fillId="2" borderId="64" xfId="0" applyNumberFormat="1" applyFont="1" applyFill="1" applyBorder="1" applyAlignment="1" applyProtection="1"/>
    <xf numFmtId="166" fontId="9" fillId="2" borderId="41" xfId="0" applyNumberFormat="1" applyFont="1" applyFill="1" applyBorder="1" applyAlignment="1" applyProtection="1">
      <alignment horizontal="left" indent="1"/>
    </xf>
    <xf numFmtId="164" fontId="9" fillId="5" borderId="37" xfId="0" applyNumberFormat="1" applyFont="1" applyFill="1" applyBorder="1" applyAlignment="1" applyProtection="1">
      <alignment horizontal="center"/>
      <protection locked="0"/>
    </xf>
    <xf numFmtId="164" fontId="9" fillId="2" borderId="86" xfId="0" applyNumberFormat="1" applyFont="1" applyFill="1" applyBorder="1" applyAlignment="1" applyProtection="1">
      <alignment horizontal="center"/>
    </xf>
    <xf numFmtId="164" fontId="9" fillId="2" borderId="72" xfId="0" applyNumberFormat="1" applyFont="1" applyFill="1" applyBorder="1" applyAlignment="1" applyProtection="1">
      <alignment horizontal="center"/>
    </xf>
    <xf numFmtId="164" fontId="9" fillId="2" borderId="87" xfId="0" applyNumberFormat="1" applyFont="1" applyFill="1" applyBorder="1" applyAlignment="1" applyProtection="1">
      <alignment horizontal="center"/>
    </xf>
    <xf numFmtId="164" fontId="9" fillId="2" borderId="71" xfId="0" applyNumberFormat="1" applyFont="1" applyFill="1" applyBorder="1" applyAlignment="1" applyProtection="1">
      <alignment horizontal="center"/>
    </xf>
    <xf numFmtId="164" fontId="9" fillId="2" borderId="88" xfId="0" applyNumberFormat="1" applyFont="1" applyFill="1" applyBorder="1" applyAlignment="1" applyProtection="1">
      <alignment horizontal="center"/>
    </xf>
    <xf numFmtId="164" fontId="9" fillId="2" borderId="6" xfId="0" applyNumberFormat="1" applyFont="1" applyFill="1" applyBorder="1" applyAlignment="1" applyProtection="1">
      <alignment horizontal="center"/>
    </xf>
    <xf numFmtId="164" fontId="9" fillId="2" borderId="82" xfId="0" applyNumberFormat="1" applyFont="1" applyFill="1" applyBorder="1" applyAlignment="1" applyProtection="1">
      <alignment horizontal="center"/>
    </xf>
    <xf numFmtId="164" fontId="9" fillId="5" borderId="74" xfId="0" applyNumberFormat="1" applyFont="1" applyFill="1" applyBorder="1" applyAlignment="1" applyProtection="1">
      <alignment horizontal="center" wrapText="1"/>
      <protection locked="0"/>
    </xf>
    <xf numFmtId="164" fontId="9" fillId="2" borderId="58" xfId="0" applyNumberFormat="1" applyFont="1" applyFill="1" applyBorder="1" applyAlignment="1" applyProtection="1">
      <alignment horizontal="center"/>
    </xf>
    <xf numFmtId="9" fontId="9" fillId="5" borderId="58" xfId="3" applyNumberFormat="1" applyFont="1" applyFill="1" applyBorder="1" applyAlignment="1" applyProtection="1">
      <alignment horizontal="center"/>
      <protection locked="0"/>
    </xf>
    <xf numFmtId="9" fontId="9" fillId="5" borderId="58" xfId="3" applyFont="1" applyFill="1" applyBorder="1" applyAlignment="1" applyProtection="1">
      <alignment horizontal="center"/>
      <protection locked="0"/>
    </xf>
    <xf numFmtId="9" fontId="9" fillId="2" borderId="77" xfId="3" applyFont="1" applyFill="1" applyBorder="1" applyAlignment="1" applyProtection="1">
      <alignment horizontal="center"/>
    </xf>
    <xf numFmtId="164" fontId="9" fillId="2" borderId="60" xfId="0" applyNumberFormat="1" applyFont="1" applyFill="1" applyBorder="1" applyAlignment="1" applyProtection="1">
      <alignment horizontal="center"/>
    </xf>
    <xf numFmtId="9" fontId="9" fillId="5" borderId="60" xfId="3" applyNumberFormat="1" applyFont="1" applyFill="1" applyBorder="1" applyAlignment="1" applyProtection="1">
      <alignment horizontal="center"/>
      <protection locked="0"/>
    </xf>
    <xf numFmtId="9" fontId="9" fillId="5" borderId="60" xfId="3" applyFont="1" applyFill="1" applyBorder="1" applyAlignment="1" applyProtection="1">
      <alignment horizontal="center"/>
      <protection locked="0"/>
    </xf>
    <xf numFmtId="9" fontId="9" fillId="2" borderId="70" xfId="3" applyFont="1" applyFill="1" applyBorder="1" applyAlignment="1" applyProtection="1">
      <alignment horizontal="center"/>
    </xf>
    <xf numFmtId="9" fontId="9" fillId="5" borderId="62" xfId="3" applyNumberFormat="1" applyFont="1" applyFill="1" applyBorder="1" applyAlignment="1" applyProtection="1">
      <alignment horizontal="center"/>
      <protection locked="0"/>
    </xf>
    <xf numFmtId="9" fontId="9" fillId="5" borderId="62" xfId="3" applyFont="1" applyFill="1" applyBorder="1" applyAlignment="1" applyProtection="1">
      <alignment horizontal="center"/>
      <protection locked="0"/>
    </xf>
    <xf numFmtId="164" fontId="9" fillId="2" borderId="56" xfId="0" applyNumberFormat="1" applyFont="1" applyFill="1" applyBorder="1" applyAlignment="1" applyProtection="1">
      <alignment horizontal="center"/>
    </xf>
    <xf numFmtId="9" fontId="9" fillId="5" borderId="5" xfId="3" applyNumberFormat="1" applyFont="1" applyFill="1" applyBorder="1" applyAlignment="1" applyProtection="1">
      <alignment horizontal="center"/>
      <protection locked="0"/>
    </xf>
    <xf numFmtId="9" fontId="9" fillId="5" borderId="5" xfId="3" applyFont="1" applyFill="1" applyBorder="1" applyAlignment="1" applyProtection="1">
      <alignment horizontal="center"/>
      <protection locked="0"/>
    </xf>
    <xf numFmtId="9" fontId="9" fillId="2" borderId="39" xfId="3" applyFont="1" applyFill="1" applyBorder="1" applyAlignment="1" applyProtection="1">
      <alignment horizontal="center"/>
    </xf>
    <xf numFmtId="164" fontId="9" fillId="2" borderId="62" xfId="0" applyNumberFormat="1" applyFont="1" applyFill="1" applyBorder="1" applyAlignment="1" applyProtection="1">
      <alignment horizontal="center"/>
    </xf>
    <xf numFmtId="164" fontId="9" fillId="2" borderId="38" xfId="0" applyNumberFormat="1" applyFont="1" applyFill="1" applyBorder="1" applyAlignment="1" applyProtection="1">
      <alignment horizontal="center"/>
    </xf>
    <xf numFmtId="9" fontId="9" fillId="5" borderId="38" xfId="3" applyNumberFormat="1" applyFont="1" applyFill="1" applyBorder="1" applyAlignment="1" applyProtection="1">
      <alignment horizontal="center"/>
      <protection locked="0"/>
    </xf>
    <xf numFmtId="9" fontId="9" fillId="5" borderId="38" xfId="3" applyFont="1" applyFill="1" applyBorder="1" applyAlignment="1" applyProtection="1">
      <alignment horizontal="center"/>
      <protection locked="0"/>
    </xf>
    <xf numFmtId="9" fontId="9" fillId="2" borderId="40" xfId="3" applyFont="1" applyFill="1" applyBorder="1" applyAlignment="1" applyProtection="1">
      <alignment horizontal="center"/>
    </xf>
    <xf numFmtId="9" fontId="9" fillId="2" borderId="2" xfId="0" applyNumberFormat="1" applyFont="1" applyFill="1" applyBorder="1" applyAlignment="1" applyProtection="1">
      <alignment horizontal="center"/>
    </xf>
    <xf numFmtId="9" fontId="9" fillId="0" borderId="2" xfId="3" applyFont="1" applyFill="1" applyBorder="1" applyAlignment="1" applyProtection="1">
      <alignment horizontal="center"/>
    </xf>
    <xf numFmtId="9" fontId="9" fillId="0" borderId="29" xfId="3" applyFont="1" applyFill="1" applyBorder="1" applyAlignment="1" applyProtection="1">
      <alignment horizontal="center"/>
    </xf>
    <xf numFmtId="9" fontId="9" fillId="0" borderId="30" xfId="3" applyFont="1" applyFill="1" applyBorder="1" applyAlignment="1" applyProtection="1">
      <alignment horizontal="center"/>
    </xf>
    <xf numFmtId="164" fontId="9" fillId="4" borderId="5" xfId="0" applyNumberFormat="1" applyFont="1" applyFill="1" applyBorder="1" applyAlignment="1" applyProtection="1">
      <alignment horizontal="center"/>
    </xf>
    <xf numFmtId="164" fontId="9" fillId="6" borderId="20" xfId="0" applyNumberFormat="1" applyFont="1" applyFill="1" applyBorder="1" applyAlignment="1" applyProtection="1">
      <alignment horizontal="center"/>
    </xf>
    <xf numFmtId="164" fontId="22" fillId="4" borderId="84" xfId="0" applyNumberFormat="1" applyFont="1" applyFill="1" applyBorder="1" applyAlignment="1" applyProtection="1">
      <alignment horizontal="center"/>
    </xf>
    <xf numFmtId="164" fontId="18" fillId="6" borderId="58" xfId="0" applyNumberFormat="1" applyFont="1" applyFill="1" applyBorder="1" applyAlignment="1" applyProtection="1">
      <alignment horizontal="center"/>
    </xf>
    <xf numFmtId="164" fontId="18" fillId="6" borderId="60" xfId="0" applyNumberFormat="1" applyFont="1" applyFill="1" applyBorder="1" applyAlignment="1" applyProtection="1">
      <alignment horizontal="center"/>
    </xf>
    <xf numFmtId="164" fontId="18" fillId="5" borderId="62" xfId="0" applyNumberFormat="1" applyFont="1" applyFill="1" applyBorder="1" applyAlignment="1" applyProtection="1">
      <alignment horizontal="center"/>
      <protection locked="0"/>
    </xf>
    <xf numFmtId="164" fontId="24" fillId="0" borderId="1" xfId="0" applyNumberFormat="1" applyFont="1" applyFill="1" applyBorder="1" applyAlignment="1" applyProtection="1">
      <alignment horizontal="center"/>
    </xf>
    <xf numFmtId="164" fontId="9" fillId="4" borderId="60" xfId="0" applyNumberFormat="1" applyFont="1" applyFill="1" applyBorder="1" applyAlignment="1" applyProtection="1">
      <alignment horizontal="center"/>
    </xf>
    <xf numFmtId="0" fontId="9" fillId="5" borderId="4" xfId="0" applyFont="1" applyFill="1" applyBorder="1" applyAlignment="1" applyProtection="1">
      <alignment horizontal="center" vertical="center" wrapText="1"/>
      <protection locked="0"/>
    </xf>
    <xf numFmtId="164" fontId="3" fillId="3" borderId="73" xfId="0" applyNumberFormat="1" applyFont="1" applyFill="1" applyBorder="1" applyAlignment="1" applyProtection="1">
      <protection locked="0"/>
    </xf>
    <xf numFmtId="0" fontId="9" fillId="3" borderId="89" xfId="0" applyFont="1" applyFill="1" applyBorder="1" applyAlignment="1" applyProtection="1"/>
    <xf numFmtId="164" fontId="3" fillId="3" borderId="30" xfId="0" applyNumberFormat="1" applyFont="1" applyFill="1" applyBorder="1" applyAlignment="1" applyProtection="1"/>
    <xf numFmtId="164" fontId="3" fillId="3" borderId="6" xfId="0" applyNumberFormat="1" applyFont="1" applyFill="1" applyBorder="1" applyAlignment="1" applyProtection="1"/>
    <xf numFmtId="0" fontId="1" fillId="2" borderId="35" xfId="0" applyFont="1" applyFill="1" applyBorder="1" applyProtection="1"/>
    <xf numFmtId="14" fontId="9" fillId="7" borderId="80" xfId="0" applyNumberFormat="1" applyFont="1" applyFill="1" applyBorder="1" applyAlignment="1" applyProtection="1">
      <alignment horizontal="center" vertical="center"/>
      <protection locked="0"/>
    </xf>
    <xf numFmtId="164" fontId="1" fillId="5" borderId="60" xfId="0" applyNumberFormat="1" applyFont="1" applyFill="1" applyBorder="1" applyAlignment="1" applyProtection="1">
      <alignment horizontal="left"/>
      <protection locked="0"/>
    </xf>
    <xf numFmtId="164" fontId="1" fillId="5" borderId="38" xfId="0" applyNumberFormat="1" applyFont="1" applyFill="1" applyBorder="1" applyAlignment="1" applyProtection="1">
      <alignment horizontal="left"/>
      <protection locked="0"/>
    </xf>
    <xf numFmtId="164" fontId="27" fillId="0" borderId="13" xfId="0" applyNumberFormat="1" applyFont="1" applyFill="1" applyBorder="1" applyAlignment="1" applyProtection="1">
      <alignment horizontal="center" wrapText="1"/>
    </xf>
    <xf numFmtId="164" fontId="27" fillId="0" borderId="9" xfId="0" applyNumberFormat="1" applyFont="1" applyFill="1" applyBorder="1" applyAlignment="1" applyProtection="1">
      <alignment horizontal="center" wrapText="1"/>
    </xf>
    <xf numFmtId="164" fontId="27" fillId="0" borderId="10" xfId="0" applyNumberFormat="1" applyFont="1" applyFill="1" applyBorder="1" applyAlignment="1" applyProtection="1">
      <alignment horizontal="center" wrapText="1"/>
    </xf>
    <xf numFmtId="0" fontId="5" fillId="0" borderId="80" xfId="0" applyFont="1" applyBorder="1" applyAlignment="1" applyProtection="1">
      <alignment horizontal="center"/>
    </xf>
    <xf numFmtId="0" fontId="5" fillId="0" borderId="90" xfId="0" applyFont="1" applyBorder="1" applyAlignment="1" applyProtection="1">
      <alignment horizontal="center"/>
    </xf>
    <xf numFmtId="164" fontId="24" fillId="0" borderId="91" xfId="0" applyNumberFormat="1" applyFont="1" applyFill="1" applyBorder="1" applyAlignment="1" applyProtection="1">
      <alignment horizontal="center"/>
    </xf>
    <xf numFmtId="0" fontId="0" fillId="0" borderId="91" xfId="0" applyFill="1" applyBorder="1" applyAlignment="1" applyProtection="1"/>
    <xf numFmtId="0" fontId="9" fillId="0" borderId="4" xfId="0" applyFont="1" applyFill="1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165" fontId="39" fillId="3" borderId="80" xfId="0" applyNumberFormat="1" applyFont="1" applyFill="1" applyBorder="1" applyAlignment="1" applyProtection="1">
      <alignment horizontal="center"/>
    </xf>
    <xf numFmtId="165" fontId="39" fillId="3" borderId="7" xfId="0" applyNumberFormat="1" applyFont="1" applyFill="1" applyBorder="1" applyAlignment="1" applyProtection="1">
      <alignment horizontal="center"/>
    </xf>
    <xf numFmtId="165" fontId="39" fillId="3" borderId="90" xfId="0" applyNumberFormat="1" applyFont="1" applyFill="1" applyBorder="1" applyAlignment="1" applyProtection="1">
      <alignment horizontal="center"/>
    </xf>
    <xf numFmtId="0" fontId="9" fillId="0" borderId="4" xfId="0" applyFont="1" applyBorder="1" applyAlignment="1" applyProtection="1">
      <alignment horizontal="center"/>
    </xf>
    <xf numFmtId="0" fontId="33" fillId="5" borderId="80" xfId="0" quotePrefix="1" applyFont="1" applyFill="1" applyBorder="1" applyAlignment="1" applyProtection="1">
      <alignment horizontal="center"/>
      <protection locked="0"/>
    </xf>
    <xf numFmtId="0" fontId="33" fillId="5" borderId="90" xfId="0" applyFont="1" applyFill="1" applyBorder="1" applyAlignment="1" applyProtection="1">
      <alignment horizontal="center"/>
      <protection locked="0"/>
    </xf>
    <xf numFmtId="0" fontId="33" fillId="5" borderId="80" xfId="0" applyFont="1" applyFill="1" applyBorder="1" applyAlignment="1" applyProtection="1">
      <alignment horizontal="center"/>
      <protection locked="0"/>
    </xf>
    <xf numFmtId="164" fontId="3" fillId="3" borderId="73" xfId="0" applyNumberFormat="1" applyFont="1" applyFill="1" applyBorder="1" applyAlignment="1" applyProtection="1">
      <alignment horizontal="center"/>
      <protection locked="0"/>
    </xf>
    <xf numFmtId="164" fontId="3" fillId="3" borderId="6" xfId="0" applyNumberFormat="1" applyFont="1" applyFill="1" applyBorder="1" applyAlignment="1" applyProtection="1">
      <alignment horizontal="center"/>
    </xf>
    <xf numFmtId="0" fontId="38" fillId="5" borderId="0" xfId="0" applyFont="1" applyFill="1" applyBorder="1" applyAlignment="1" applyProtection="1">
      <alignment horizontal="center" vertical="center"/>
      <protection locked="0"/>
    </xf>
    <xf numFmtId="0" fontId="17" fillId="5" borderId="80" xfId="2" applyFill="1" applyBorder="1" applyAlignment="1" applyProtection="1">
      <alignment horizontal="center"/>
      <protection locked="0"/>
    </xf>
    <xf numFmtId="164" fontId="27" fillId="2" borderId="13" xfId="0" applyNumberFormat="1" applyFont="1" applyFill="1" applyBorder="1" applyAlignment="1" applyProtection="1">
      <alignment horizontal="center" wrapText="1"/>
    </xf>
    <xf numFmtId="164" fontId="27" fillId="2" borderId="9" xfId="0" applyNumberFormat="1" applyFont="1" applyFill="1" applyBorder="1" applyAlignment="1" applyProtection="1">
      <alignment horizontal="center" wrapText="1"/>
    </xf>
    <xf numFmtId="164" fontId="27" fillId="2" borderId="10" xfId="0" applyNumberFormat="1" applyFont="1" applyFill="1" applyBorder="1" applyAlignment="1" applyProtection="1">
      <alignment horizontal="center" wrapText="1"/>
    </xf>
    <xf numFmtId="164" fontId="46" fillId="3" borderId="13" xfId="0" applyNumberFormat="1" applyFont="1" applyFill="1" applyBorder="1" applyAlignment="1" applyProtection="1">
      <alignment horizontal="center" wrapText="1"/>
    </xf>
    <xf numFmtId="164" fontId="46" fillId="3" borderId="9" xfId="0" applyNumberFormat="1" applyFont="1" applyFill="1" applyBorder="1" applyAlignment="1" applyProtection="1">
      <alignment horizontal="center" wrapText="1"/>
    </xf>
    <xf numFmtId="164" fontId="46" fillId="3" borderId="92" xfId="0" applyNumberFormat="1" applyFont="1" applyFill="1" applyBorder="1" applyAlignment="1" applyProtection="1">
      <alignment horizontal="center" wrapText="1"/>
    </xf>
    <xf numFmtId="166" fontId="27" fillId="2" borderId="27" xfId="0" applyNumberFormat="1" applyFont="1" applyFill="1" applyBorder="1" applyAlignment="1" applyProtection="1">
      <alignment horizontal="center" vertical="center" wrapText="1"/>
    </xf>
    <xf numFmtId="166" fontId="27" fillId="2" borderId="28" xfId="0" applyNumberFormat="1" applyFont="1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/>
    </xf>
    <xf numFmtId="166" fontId="3" fillId="3" borderId="80" xfId="0" applyNumberFormat="1" applyFont="1" applyFill="1" applyBorder="1" applyAlignment="1" applyProtection="1">
      <alignment horizontal="center"/>
    </xf>
    <xf numFmtId="166" fontId="3" fillId="3" borderId="7" xfId="0" applyNumberFormat="1" applyFont="1" applyFill="1" applyBorder="1" applyAlignment="1" applyProtection="1">
      <alignment horizontal="center"/>
    </xf>
    <xf numFmtId="166" fontId="3" fillId="3" borderId="90" xfId="0" applyNumberFormat="1" applyFont="1" applyFill="1" applyBorder="1" applyAlignment="1" applyProtection="1">
      <alignment horizontal="center"/>
    </xf>
    <xf numFmtId="164" fontId="44" fillId="3" borderId="9" xfId="0" applyNumberFormat="1" applyFont="1" applyFill="1" applyBorder="1" applyAlignment="1" applyProtection="1">
      <alignment horizontal="center" vertical="center" wrapText="1"/>
    </xf>
    <xf numFmtId="164" fontId="44" fillId="3" borderId="10" xfId="0" applyNumberFormat="1" applyFont="1" applyFill="1" applyBorder="1" applyAlignment="1" applyProtection="1">
      <alignment horizontal="center" vertical="center" wrapText="1"/>
    </xf>
    <xf numFmtId="164" fontId="44" fillId="3" borderId="6" xfId="0" applyNumberFormat="1" applyFont="1" applyFill="1" applyBorder="1" applyAlignment="1" applyProtection="1">
      <alignment horizontal="center" vertical="center" wrapText="1"/>
    </xf>
    <xf numFmtId="164" fontId="44" fillId="3" borderId="31" xfId="0" applyNumberFormat="1" applyFont="1" applyFill="1" applyBorder="1" applyAlignment="1" applyProtection="1">
      <alignment horizontal="center" vertical="center" wrapText="1"/>
    </xf>
    <xf numFmtId="169" fontId="6" fillId="4" borderId="93" xfId="3" applyNumberFormat="1" applyFont="1" applyFill="1" applyBorder="1" applyAlignment="1" applyProtection="1">
      <alignment horizontal="center"/>
    </xf>
    <xf numFmtId="169" fontId="0" fillId="0" borderId="94" xfId="3" applyNumberFormat="1" applyFont="1" applyBorder="1" applyAlignment="1" applyProtection="1">
      <alignment horizontal="center"/>
    </xf>
    <xf numFmtId="164" fontId="6" fillId="4" borderId="42" xfId="0" applyNumberFormat="1" applyFont="1" applyFill="1" applyBorder="1" applyAlignment="1" applyProtection="1">
      <alignment horizontal="center"/>
    </xf>
    <xf numFmtId="0" fontId="0" fillId="0" borderId="95" xfId="0" applyBorder="1" applyAlignment="1" applyProtection="1">
      <alignment horizontal="center"/>
    </xf>
    <xf numFmtId="164" fontId="44" fillId="3" borderId="13" xfId="0" applyNumberFormat="1" applyFont="1" applyFill="1" applyBorder="1" applyAlignment="1" applyProtection="1">
      <alignment horizontal="center" vertical="center" wrapText="1"/>
    </xf>
    <xf numFmtId="0" fontId="43" fillId="3" borderId="92" xfId="0" applyFont="1" applyFill="1" applyBorder="1" applyAlignment="1" applyProtection="1">
      <alignment horizontal="center" vertical="center" wrapText="1"/>
    </xf>
    <xf numFmtId="0" fontId="43" fillId="3" borderId="19" xfId="0" applyFont="1" applyFill="1" applyBorder="1" applyAlignment="1" applyProtection="1">
      <alignment horizontal="center" vertical="center" wrapText="1"/>
    </xf>
    <xf numFmtId="0" fontId="43" fillId="3" borderId="32" xfId="0" applyFont="1" applyFill="1" applyBorder="1" applyAlignment="1" applyProtection="1">
      <alignment horizontal="center" vertical="center" wrapText="1"/>
    </xf>
    <xf numFmtId="166" fontId="3" fillId="3" borderId="13" xfId="0" applyNumberFormat="1" applyFont="1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166" fontId="3" fillId="3" borderId="14" xfId="0" applyNumberFormat="1" applyFont="1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12" xfId="0" applyFill="1" applyBorder="1" applyAlignment="1" applyProtection="1">
      <alignment horizontal="center"/>
    </xf>
    <xf numFmtId="0" fontId="30" fillId="2" borderId="35" xfId="0" applyFont="1" applyFill="1" applyBorder="1" applyAlignment="1" applyProtection="1">
      <alignment horizontal="center" wrapText="1"/>
    </xf>
    <xf numFmtId="0" fontId="0" fillId="2" borderId="35" xfId="0" applyFill="1" applyBorder="1" applyAlignment="1" applyProtection="1">
      <alignment horizontal="center"/>
    </xf>
    <xf numFmtId="166" fontId="29" fillId="2" borderId="96" xfId="0" applyNumberFormat="1" applyFont="1" applyFill="1" applyBorder="1" applyAlignment="1" applyProtection="1">
      <alignment horizontal="center" vertical="center" wrapText="1"/>
    </xf>
    <xf numFmtId="0" fontId="30" fillId="0" borderId="97" xfId="0" applyFont="1" applyBorder="1" applyAlignment="1" applyProtection="1">
      <alignment horizontal="center" wrapText="1"/>
    </xf>
    <xf numFmtId="0" fontId="30" fillId="0" borderId="98" xfId="0" applyFont="1" applyBorder="1" applyAlignment="1" applyProtection="1">
      <alignment horizontal="center" wrapText="1"/>
    </xf>
    <xf numFmtId="166" fontId="47" fillId="3" borderId="1" xfId="0" applyNumberFormat="1" applyFont="1" applyFill="1" applyBorder="1" applyAlignment="1" applyProtection="1">
      <alignment horizontal="center" vertical="center"/>
    </xf>
    <xf numFmtId="166" fontId="47" fillId="3" borderId="0" xfId="0" applyNumberFormat="1" applyFont="1" applyFill="1" applyBorder="1" applyAlignment="1" applyProtection="1">
      <alignment horizontal="center" vertical="center"/>
    </xf>
    <xf numFmtId="166" fontId="47" fillId="3" borderId="11" xfId="0" applyNumberFormat="1" applyFont="1" applyFill="1" applyBorder="1" applyAlignment="1" applyProtection="1">
      <alignment horizontal="center" vertical="center"/>
    </xf>
    <xf numFmtId="164" fontId="34" fillId="2" borderId="13" xfId="0" applyNumberFormat="1" applyFont="1" applyFill="1" applyBorder="1" applyAlignment="1" applyProtection="1">
      <alignment horizontal="center" wrapText="1"/>
    </xf>
    <xf numFmtId="164" fontId="34" fillId="2" borderId="9" xfId="0" applyNumberFormat="1" applyFont="1" applyFill="1" applyBorder="1" applyAlignment="1" applyProtection="1">
      <alignment horizontal="center" wrapText="1"/>
    </xf>
    <xf numFmtId="164" fontId="34" fillId="0" borderId="9" xfId="0" applyNumberFormat="1" applyFont="1" applyFill="1" applyBorder="1" applyAlignment="1" applyProtection="1">
      <alignment horizontal="center" wrapText="1"/>
    </xf>
    <xf numFmtId="166" fontId="27" fillId="2" borderId="13" xfId="0" applyNumberFormat="1" applyFont="1" applyFill="1" applyBorder="1" applyAlignment="1" applyProtection="1">
      <alignment horizontal="center" vertical="center" wrapText="1"/>
    </xf>
    <xf numFmtId="166" fontId="27" fillId="2" borderId="19" xfId="0" applyNumberFormat="1" applyFont="1" applyFill="1" applyBorder="1" applyAlignment="1" applyProtection="1">
      <alignment horizontal="center" vertical="center" wrapText="1"/>
    </xf>
    <xf numFmtId="169" fontId="6" fillId="4" borderId="94" xfId="3" applyNumberFormat="1" applyFont="1" applyFill="1" applyBorder="1" applyAlignment="1" applyProtection="1">
      <alignment horizontal="center"/>
    </xf>
    <xf numFmtId="164" fontId="6" fillId="4" borderId="93" xfId="0" applyNumberFormat="1" applyFont="1" applyFill="1" applyBorder="1" applyAlignment="1" applyProtection="1">
      <alignment horizontal="center"/>
    </xf>
    <xf numFmtId="164" fontId="6" fillId="4" borderId="95" xfId="0" applyNumberFormat="1" applyFont="1" applyFill="1" applyBorder="1" applyAlignment="1" applyProtection="1">
      <alignment horizontal="center"/>
    </xf>
    <xf numFmtId="164" fontId="44" fillId="3" borderId="99" xfId="0" applyNumberFormat="1" applyFont="1" applyFill="1" applyBorder="1" applyAlignment="1" applyProtection="1">
      <alignment horizontal="center" vertical="center" wrapText="1"/>
    </xf>
    <xf numFmtId="164" fontId="44" fillId="3" borderId="30" xfId="0" applyNumberFormat="1" applyFont="1" applyFill="1" applyBorder="1" applyAlignment="1" applyProtection="1">
      <alignment horizontal="center" vertical="center" wrapText="1"/>
    </xf>
    <xf numFmtId="164" fontId="44" fillId="3" borderId="92" xfId="0" applyNumberFormat="1" applyFont="1" applyFill="1" applyBorder="1" applyAlignment="1" applyProtection="1">
      <alignment horizontal="center" vertical="center" wrapText="1"/>
    </xf>
    <xf numFmtId="164" fontId="44" fillId="3" borderId="32" xfId="0" applyNumberFormat="1" applyFont="1" applyFill="1" applyBorder="1" applyAlignment="1" applyProtection="1">
      <alignment horizontal="center" vertical="center" wrapText="1"/>
    </xf>
    <xf numFmtId="166" fontId="29" fillId="0" borderId="0" xfId="0" applyNumberFormat="1" applyFont="1" applyFill="1" applyBorder="1" applyAlignment="1" applyProtection="1">
      <alignment horizontal="center" vertical="center" wrapText="1"/>
    </xf>
    <xf numFmtId="166" fontId="44" fillId="3" borderId="96" xfId="0" applyNumberFormat="1" applyFont="1" applyFill="1" applyBorder="1" applyAlignment="1" applyProtection="1">
      <alignment horizontal="center" vertical="center" wrapText="1"/>
    </xf>
    <xf numFmtId="166" fontId="44" fillId="3" borderId="97" xfId="0" applyNumberFormat="1" applyFont="1" applyFill="1" applyBorder="1" applyAlignment="1" applyProtection="1">
      <alignment horizontal="center" vertical="center" wrapText="1"/>
    </xf>
    <xf numFmtId="166" fontId="44" fillId="3" borderId="98" xfId="0" applyNumberFormat="1" applyFont="1" applyFill="1" applyBorder="1" applyAlignment="1" applyProtection="1">
      <alignment horizontal="center" vertical="center" wrapText="1"/>
    </xf>
    <xf numFmtId="164" fontId="3" fillId="3" borderId="14" xfId="0" applyNumberFormat="1" applyFont="1" applyFill="1" applyBorder="1" applyAlignment="1" applyProtection="1">
      <alignment horizontal="center"/>
    </xf>
    <xf numFmtId="164" fontId="3" fillId="3" borderId="8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center"/>
    </xf>
    <xf numFmtId="0" fontId="14" fillId="0" borderId="27" xfId="0" applyFont="1" applyBorder="1" applyAlignment="1" applyProtection="1">
      <alignment horizontal="center"/>
    </xf>
    <xf numFmtId="0" fontId="14" fillId="0" borderId="35" xfId="0" applyFont="1" applyBorder="1" applyAlignment="1" applyProtection="1">
      <alignment horizontal="center"/>
    </xf>
    <xf numFmtId="0" fontId="14" fillId="0" borderId="34" xfId="0" applyFont="1" applyBorder="1" applyAlignment="1" applyProtection="1">
      <alignment horizontal="center"/>
    </xf>
    <xf numFmtId="0" fontId="47" fillId="3" borderId="13" xfId="0" applyFont="1" applyFill="1" applyBorder="1" applyAlignment="1" applyProtection="1">
      <alignment horizontal="center"/>
    </xf>
    <xf numFmtId="0" fontId="47" fillId="3" borderId="9" xfId="0" applyFont="1" applyFill="1" applyBorder="1" applyAlignment="1" applyProtection="1">
      <alignment horizontal="center"/>
    </xf>
    <xf numFmtId="0" fontId="47" fillId="3" borderId="10" xfId="0" applyFont="1" applyFill="1" applyBorder="1" applyAlignment="1" applyProtection="1">
      <alignment horizontal="center"/>
    </xf>
    <xf numFmtId="0" fontId="47" fillId="3" borderId="1" xfId="0" applyFont="1" applyFill="1" applyBorder="1" applyAlignment="1" applyProtection="1">
      <alignment horizontal="center"/>
    </xf>
    <xf numFmtId="0" fontId="47" fillId="3" borderId="0" xfId="0" applyFont="1" applyFill="1" applyBorder="1" applyAlignment="1" applyProtection="1">
      <alignment horizontal="center"/>
    </xf>
    <xf numFmtId="0" fontId="47" fillId="3" borderId="11" xfId="0" applyFont="1" applyFill="1" applyBorder="1" applyAlignment="1" applyProtection="1">
      <alignment horizontal="center"/>
    </xf>
    <xf numFmtId="165" fontId="3" fillId="3" borderId="30" xfId="0" applyNumberFormat="1" applyFont="1" applyFill="1" applyBorder="1" applyAlignment="1" applyProtection="1">
      <alignment horizontal="center"/>
    </xf>
    <xf numFmtId="165" fontId="3" fillId="3" borderId="6" xfId="0" applyNumberFormat="1" applyFont="1" applyFill="1" applyBorder="1" applyAlignment="1" applyProtection="1">
      <alignment horizontal="center"/>
    </xf>
    <xf numFmtId="165" fontId="3" fillId="3" borderId="32" xfId="0" applyNumberFormat="1" applyFont="1" applyFill="1" applyBorder="1" applyAlignment="1" applyProtection="1">
      <alignment horizontal="center"/>
    </xf>
    <xf numFmtId="166" fontId="3" fillId="3" borderId="89" xfId="0" applyNumberFormat="1" applyFont="1" applyFill="1" applyBorder="1" applyAlignment="1" applyProtection="1">
      <alignment horizontal="center"/>
    </xf>
    <xf numFmtId="166" fontId="3" fillId="3" borderId="73" xfId="0" applyNumberFormat="1" applyFont="1" applyFill="1" applyBorder="1" applyAlignment="1" applyProtection="1">
      <alignment horizontal="center"/>
    </xf>
    <xf numFmtId="166" fontId="3" fillId="3" borderId="100" xfId="0" applyNumberFormat="1" applyFont="1" applyFill="1" applyBorder="1" applyAlignment="1" applyProtection="1">
      <alignment horizontal="center"/>
    </xf>
    <xf numFmtId="166" fontId="3" fillId="3" borderId="75" xfId="0" applyNumberFormat="1" applyFont="1" applyFill="1" applyBorder="1" applyAlignment="1" applyProtection="1">
      <alignment horizontal="center"/>
    </xf>
    <xf numFmtId="166" fontId="3" fillId="3" borderId="0" xfId="0" applyNumberFormat="1" applyFont="1" applyFill="1" applyBorder="1" applyAlignment="1" applyProtection="1">
      <alignment horizontal="center"/>
    </xf>
    <xf numFmtId="166" fontId="3" fillId="3" borderId="101" xfId="0" applyNumberFormat="1" applyFont="1" applyFill="1" applyBorder="1" applyAlignment="1" applyProtection="1">
      <alignment horizontal="center"/>
    </xf>
    <xf numFmtId="164" fontId="25" fillId="6" borderId="74" xfId="0" applyNumberFormat="1" applyFont="1" applyFill="1" applyBorder="1" applyAlignment="1" applyProtection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4" fontId="9" fillId="7" borderId="8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0" fillId="0" borderId="90" xfId="0" applyBorder="1" applyAlignment="1" applyProtection="1">
      <alignment horizontal="center" vertical="center" wrapText="1"/>
      <protection locked="0"/>
    </xf>
    <xf numFmtId="2" fontId="9" fillId="7" borderId="80" xfId="0" applyNumberFormat="1" applyFont="1" applyFill="1" applyBorder="1" applyAlignment="1" applyProtection="1">
      <alignment horizontal="center"/>
      <protection locked="0"/>
    </xf>
    <xf numFmtId="2" fontId="0" fillId="7" borderId="7" xfId="0" applyNumberFormat="1" applyFill="1" applyBorder="1" applyAlignment="1" applyProtection="1">
      <alignment horizontal="center"/>
      <protection locked="0"/>
    </xf>
    <xf numFmtId="2" fontId="0" fillId="7" borderId="90" xfId="0" applyNumberFormat="1" applyFill="1" applyBorder="1" applyAlignment="1" applyProtection="1">
      <alignment horizontal="center"/>
      <protection locked="0"/>
    </xf>
    <xf numFmtId="14" fontId="9" fillId="7" borderId="80" xfId="0" applyNumberFormat="1" applyFont="1" applyFill="1" applyBorder="1" applyAlignment="1" applyProtection="1">
      <alignment horizontal="center"/>
      <protection locked="0"/>
    </xf>
    <xf numFmtId="0" fontId="0" fillId="7" borderId="7" xfId="0" applyFill="1" applyBorder="1" applyAlignment="1" applyProtection="1">
      <alignment horizontal="center"/>
      <protection locked="0"/>
    </xf>
    <xf numFmtId="0" fontId="3" fillId="3" borderId="0" xfId="0" applyFont="1" applyFill="1" applyBorder="1" applyAlignment="1" applyProtection="1">
      <alignment horizontal="center"/>
    </xf>
    <xf numFmtId="0" fontId="3" fillId="3" borderId="80" xfId="0" applyFont="1" applyFill="1" applyBorder="1" applyAlignment="1" applyProtection="1">
      <alignment horizontal="center"/>
    </xf>
    <xf numFmtId="0" fontId="3" fillId="3" borderId="7" xfId="0" applyFont="1" applyFill="1" applyBorder="1" applyAlignment="1" applyProtection="1">
      <alignment horizontal="center"/>
    </xf>
    <xf numFmtId="0" fontId="3" fillId="3" borderId="90" xfId="0" applyFont="1" applyFill="1" applyBorder="1" applyAlignment="1" applyProtection="1">
      <alignment horizontal="center"/>
    </xf>
    <xf numFmtId="0" fontId="41" fillId="2" borderId="80" xfId="0" applyFont="1" applyFill="1" applyBorder="1" applyAlignment="1" applyProtection="1">
      <alignment horizontal="center" vertical="center"/>
    </xf>
    <xf numFmtId="0" fontId="41" fillId="2" borderId="7" xfId="0" applyFont="1" applyFill="1" applyBorder="1" applyAlignment="1" applyProtection="1">
      <alignment horizontal="center" vertical="center"/>
    </xf>
    <xf numFmtId="0" fontId="42" fillId="0" borderId="90" xfId="0" applyFont="1" applyBorder="1" applyAlignment="1" applyProtection="1">
      <alignment horizontal="center" vertical="center"/>
    </xf>
    <xf numFmtId="0" fontId="41" fillId="0" borderId="7" xfId="0" applyFont="1" applyBorder="1" applyAlignment="1" applyProtection="1">
      <alignment horizontal="center" vertical="center"/>
    </xf>
    <xf numFmtId="0" fontId="41" fillId="0" borderId="90" xfId="0" applyFont="1" applyBorder="1" applyAlignment="1" applyProtection="1">
      <alignment horizontal="center" vertical="center"/>
    </xf>
    <xf numFmtId="14" fontId="9" fillId="5" borderId="80" xfId="0" applyNumberFormat="1" applyFont="1" applyFill="1" applyBorder="1" applyAlignment="1" applyProtection="1">
      <alignment horizontal="center" vertical="center" wrapText="1"/>
      <protection locked="0"/>
    </xf>
    <xf numFmtId="14" fontId="9" fillId="5" borderId="7" xfId="0" applyNumberFormat="1" applyFont="1" applyFill="1" applyBorder="1" applyAlignment="1" applyProtection="1">
      <alignment horizontal="center" vertical="center" wrapText="1"/>
      <protection locked="0"/>
    </xf>
    <xf numFmtId="14" fontId="9" fillId="5" borderId="90" xfId="0" applyNumberFormat="1" applyFont="1" applyFill="1" applyBorder="1" applyAlignment="1" applyProtection="1">
      <alignment horizontal="center" vertical="center" wrapText="1"/>
      <protection locked="0"/>
    </xf>
    <xf numFmtId="2" fontId="9" fillId="5" borderId="80" xfId="0" applyNumberFormat="1" applyFont="1" applyFill="1" applyBorder="1" applyAlignment="1" applyProtection="1">
      <alignment horizontal="left" vertical="center" wrapText="1"/>
      <protection locked="0"/>
    </xf>
    <xf numFmtId="2" fontId="9" fillId="5" borderId="7" xfId="0" applyNumberFormat="1" applyFont="1" applyFill="1" applyBorder="1" applyAlignment="1" applyProtection="1">
      <alignment horizontal="left" vertical="center" wrapText="1"/>
      <protection locked="0"/>
    </xf>
    <xf numFmtId="2" fontId="9" fillId="5" borderId="90" xfId="0" applyNumberFormat="1" applyFont="1" applyFill="1" applyBorder="1" applyAlignment="1" applyProtection="1">
      <alignment horizontal="left" vertical="center" wrapText="1"/>
      <protection locked="0"/>
    </xf>
    <xf numFmtId="0" fontId="9" fillId="2" borderId="102" xfId="0" applyFont="1" applyFill="1" applyBorder="1" applyAlignment="1" applyProtection="1">
      <alignment horizontal="center"/>
    </xf>
    <xf numFmtId="0" fontId="0" fillId="0" borderId="102" xfId="0" applyBorder="1" applyAlignment="1" applyProtection="1"/>
    <xf numFmtId="14" fontId="1" fillId="7" borderId="80" xfId="0" applyNumberFormat="1" applyFont="1" applyFill="1" applyBorder="1" applyAlignment="1" applyProtection="1">
      <alignment horizontal="center" vertical="center" wrapText="1"/>
      <protection locked="0"/>
    </xf>
    <xf numFmtId="2" fontId="1" fillId="5" borderId="80" xfId="0" applyNumberFormat="1" applyFont="1" applyFill="1" applyBorder="1" applyAlignment="1" applyProtection="1">
      <alignment horizontal="left" vertical="center" wrapText="1"/>
      <protection locked="0"/>
    </xf>
    <xf numFmtId="14" fontId="1" fillId="5" borderId="80" xfId="0" applyNumberFormat="1" applyFont="1" applyFill="1" applyBorder="1" applyAlignment="1" applyProtection="1">
      <alignment horizontal="center" vertical="center" wrapText="1"/>
      <protection locked="0"/>
    </xf>
    <xf numFmtId="6" fontId="1" fillId="7" borderId="80" xfId="0" applyNumberFormat="1" applyFont="1" applyFill="1" applyBorder="1" applyAlignment="1" applyProtection="1">
      <alignment horizontal="center" vertical="center"/>
      <protection locked="0"/>
    </xf>
    <xf numFmtId="14" fontId="1" fillId="7" borderId="80" xfId="0" applyNumberFormat="1" applyFont="1" applyFill="1" applyBorder="1" applyAlignment="1" applyProtection="1">
      <alignment horizontal="center" vertical="center"/>
      <protection locked="0"/>
    </xf>
  </cellXfs>
  <cellStyles count="4">
    <cellStyle name="Comma" xfId="1" builtinId="3"/>
    <cellStyle name="Hyperlink" xfId="2" builtinId="8"/>
    <cellStyle name="Normal" xfId="0" builtinId="0"/>
    <cellStyle name="Percent" xfId="3" builtinId="5"/>
  </cellStyles>
  <dxfs count="54">
    <dxf>
      <fill>
        <patternFill>
          <bgColor rgb="FFFF0000"/>
        </patternFill>
      </fill>
    </dxf>
    <dxf>
      <fill>
        <patternFill>
          <bgColor rgb="FFFF9933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ill>
        <patternFill>
          <bgColor rgb="FFFF9933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ill>
        <patternFill>
          <bgColor rgb="FFFF9933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ill>
        <patternFill>
          <bgColor rgb="FFFF9933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ill>
        <patternFill>
          <bgColor rgb="FFFF9933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ill>
        <patternFill>
          <bgColor rgb="FFFF9933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ill>
        <patternFill>
          <bgColor rgb="FFFF9933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ill>
        <patternFill>
          <bgColor rgb="FFFF9933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ill>
        <patternFill>
          <bgColor rgb="FFFF9933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ill>
        <patternFill>
          <bgColor rgb="FFFF9933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ill>
        <patternFill>
          <bgColor rgb="FFFF9933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rgb="FF00FF00"/>
        </patternFill>
      </fill>
    </dxf>
    <dxf>
      <fill>
        <patternFill>
          <bgColor rgb="FF31EF36"/>
        </patternFill>
      </fill>
    </dxf>
    <dxf>
      <fill>
        <patternFill>
          <bgColor rgb="FF66FF33"/>
        </patternFill>
      </fill>
    </dxf>
    <dxf>
      <fill>
        <patternFill>
          <bgColor rgb="FF66FF33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0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Revenue Performance Trajectory</a:t>
            </a:r>
          </a:p>
        </c:rich>
      </c:tx>
      <c:layout>
        <c:manualLayout>
          <c:xMode val="edge"/>
          <c:yMode val="edge"/>
          <c:x val="0.26175643443809027"/>
          <c:y val="4.087665599663550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249114550336429"/>
          <c:y val="0.14234050743657042"/>
          <c:w val="0.84750885449663615"/>
          <c:h val="0.67987162968265435"/>
        </c:manualLayout>
      </c:layout>
      <c:lineChart>
        <c:grouping val="stacked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tx2">
                  <a:lumMod val="75000"/>
                </a:schemeClr>
              </a:solidFill>
              <a:ln>
                <a:noFill/>
              </a:ln>
            </c:spPr>
          </c:marker>
          <c:cat>
            <c:strRef>
              <c:f>'Form 5 - Trajectories'!$C$9:$C$18</c:f>
              <c:strCache>
                <c:ptCount val="10"/>
                <c:pt idx="0">
                  <c:v>June</c:v>
                </c:pt>
                <c:pt idx="1">
                  <c:v>July</c:v>
                </c:pt>
                <c:pt idx="2">
                  <c:v>Aug</c:v>
                </c:pt>
                <c:pt idx="3">
                  <c:v>Sept</c:v>
                </c:pt>
                <c:pt idx="4">
                  <c:v>Oct</c:v>
                </c:pt>
                <c:pt idx="5">
                  <c:v>Nov</c:v>
                </c:pt>
                <c:pt idx="6">
                  <c:v>Dec</c:v>
                </c:pt>
                <c:pt idx="7">
                  <c:v>Jan</c:v>
                </c:pt>
                <c:pt idx="8">
                  <c:v>Feb</c:v>
                </c:pt>
                <c:pt idx="9">
                  <c:v>Mar</c:v>
                </c:pt>
              </c:strCache>
            </c:strRef>
          </c:cat>
          <c:val>
            <c:numRef>
              <c:f>'Form 5 - Trajectories'!$D$9:$D$18</c:f>
              <c:numCache>
                <c:formatCode>#,##0;[Red]\ \(#,##0\)\ </c:formatCode>
                <c:ptCount val="10"/>
                <c:pt idx="0">
                  <c:v>1000</c:v>
                </c:pt>
                <c:pt idx="1">
                  <c:v>800</c:v>
                </c:pt>
                <c:pt idx="2">
                  <c:v>500</c:v>
                </c:pt>
                <c:pt idx="3">
                  <c:v>200</c:v>
                </c:pt>
                <c:pt idx="4">
                  <c:v>150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marker val="1"/>
        <c:axId val="88897024"/>
        <c:axId val="84377984"/>
      </c:lineChart>
      <c:catAx>
        <c:axId val="888970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Month</a:t>
                </a:r>
              </a:p>
            </c:rich>
          </c:tx>
          <c:layout>
            <c:manualLayout>
              <c:xMode val="edge"/>
              <c:yMode val="edge"/>
              <c:x val="0.45318363721645094"/>
              <c:y val="0.90689097097284199"/>
            </c:manualLayout>
          </c:layout>
          <c:spPr>
            <a:noFill/>
            <a:ln w="25400">
              <a:noFill/>
            </a:ln>
          </c:spPr>
        </c:title>
        <c:numFmt formatCode="mmm\-yy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377984"/>
        <c:crosses val="autoZero"/>
        <c:auto val="1"/>
        <c:lblAlgn val="ctr"/>
        <c:lblOffset val="100"/>
        <c:tickLblSkip val="1"/>
        <c:tickMarkSkip val="1"/>
      </c:catAx>
      <c:valAx>
        <c:axId val="843779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£000</a:t>
                </a:r>
              </a:p>
            </c:rich>
          </c:tx>
          <c:layout>
            <c:manualLayout>
              <c:xMode val="edge"/>
              <c:yMode val="edge"/>
              <c:x val="6.0906360089019364E-3"/>
              <c:y val="0.44046013536141831"/>
            </c:manualLayout>
          </c:layout>
          <c:spPr>
            <a:noFill/>
            <a:ln w="25400">
              <a:noFill/>
            </a:ln>
          </c:spPr>
        </c:title>
        <c:numFmt formatCode="#,##0;[Red]\ \(#,##0\)\ 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897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0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Efficiency Savings Trajectory</a:t>
            </a:r>
          </a:p>
        </c:rich>
      </c:tx>
      <c:layout>
        <c:manualLayout>
          <c:xMode val="edge"/>
          <c:yMode val="edge"/>
          <c:x val="0.26764800509993181"/>
          <c:y val="4.109609878310672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721133134220334"/>
          <c:y val="0.14764181071948296"/>
          <c:w val="0.84368009171267377"/>
          <c:h val="0.68493390380996821"/>
        </c:manualLayout>
      </c:layout>
      <c:lineChart>
        <c:grouping val="stacked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tx2">
                  <a:lumMod val="75000"/>
                </a:schemeClr>
              </a:solidFill>
              <a:ln>
                <a:noFill/>
              </a:ln>
            </c:spPr>
          </c:marker>
          <c:cat>
            <c:strRef>
              <c:f>'Form 5 - Trajectories'!$C$25:$C$34</c:f>
              <c:strCache>
                <c:ptCount val="10"/>
                <c:pt idx="0">
                  <c:v>June</c:v>
                </c:pt>
                <c:pt idx="1">
                  <c:v>July</c:v>
                </c:pt>
                <c:pt idx="2">
                  <c:v>Aug</c:v>
                </c:pt>
                <c:pt idx="3">
                  <c:v>Sept</c:v>
                </c:pt>
                <c:pt idx="4">
                  <c:v>Oct</c:v>
                </c:pt>
                <c:pt idx="5">
                  <c:v>Nov</c:v>
                </c:pt>
                <c:pt idx="6">
                  <c:v>Dec</c:v>
                </c:pt>
                <c:pt idx="7">
                  <c:v>Jan</c:v>
                </c:pt>
                <c:pt idx="8">
                  <c:v>Feb</c:v>
                </c:pt>
                <c:pt idx="9">
                  <c:v>Mar</c:v>
                </c:pt>
              </c:strCache>
            </c:strRef>
          </c:cat>
          <c:val>
            <c:numRef>
              <c:f>'Form 5 - Trajectories'!$D$25:$D$34</c:f>
              <c:numCache>
                <c:formatCode>#,##0;[Red]\ \(#,##0\)\ </c:formatCode>
                <c:ptCount val="10"/>
                <c:pt idx="0">
                  <c:v>997.48099999999999</c:v>
                </c:pt>
                <c:pt idx="1">
                  <c:v>1330.1569999999999</c:v>
                </c:pt>
                <c:pt idx="2">
                  <c:v>1680.5070000000001</c:v>
                </c:pt>
                <c:pt idx="3">
                  <c:v>2212.2429999999999</c:v>
                </c:pt>
                <c:pt idx="4">
                  <c:v>2557.7730000000001</c:v>
                </c:pt>
                <c:pt idx="5">
                  <c:v>2909.4120000000003</c:v>
                </c:pt>
                <c:pt idx="6">
                  <c:v>3386.1270000000004</c:v>
                </c:pt>
                <c:pt idx="7">
                  <c:v>3647.5460000000003</c:v>
                </c:pt>
                <c:pt idx="8">
                  <c:v>4038.2230000000004</c:v>
                </c:pt>
                <c:pt idx="9">
                  <c:v>4499.6669999999995</c:v>
                </c:pt>
              </c:numCache>
            </c:numRef>
          </c:val>
        </c:ser>
        <c:marker val="1"/>
        <c:axId val="84393344"/>
        <c:axId val="86194048"/>
      </c:lineChart>
      <c:catAx>
        <c:axId val="843933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Month</a:t>
                </a:r>
              </a:p>
            </c:rich>
          </c:tx>
          <c:layout>
            <c:manualLayout>
              <c:xMode val="edge"/>
              <c:yMode val="edge"/>
              <c:x val="0.47586307878498157"/>
              <c:y val="0.9217370555953236"/>
            </c:manualLayout>
          </c:layout>
          <c:spPr>
            <a:noFill/>
            <a:ln w="25400">
              <a:noFill/>
            </a:ln>
          </c:spPr>
        </c:title>
        <c:numFmt formatCode="mmm\-yy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194048"/>
        <c:crosses val="autoZero"/>
        <c:auto val="1"/>
        <c:lblAlgn val="ctr"/>
        <c:lblOffset val="100"/>
        <c:tickLblSkip val="1"/>
        <c:tickMarkSkip val="1"/>
      </c:catAx>
      <c:valAx>
        <c:axId val="861940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£000</a:t>
                </a:r>
              </a:p>
            </c:rich>
          </c:tx>
          <c:layout>
            <c:manualLayout>
              <c:xMode val="edge"/>
              <c:yMode val="edge"/>
              <c:x val="3.0627480862804872E-3"/>
              <c:y val="0.43835808876163257"/>
            </c:manualLayout>
          </c:layout>
          <c:spPr>
            <a:noFill/>
            <a:ln w="25400">
              <a:noFill/>
            </a:ln>
          </c:spPr>
        </c:title>
        <c:numFmt formatCode="#,##0;[Red]\ \(#,##0\)\ 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393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89" r="0.75000000000000089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6</xdr:row>
      <xdr:rowOff>0</xdr:rowOff>
    </xdr:from>
    <xdr:to>
      <xdr:col>9</xdr:col>
      <xdr:colOff>38100</xdr:colOff>
      <xdr:row>20</xdr:row>
      <xdr:rowOff>38100</xdr:rowOff>
    </xdr:to>
    <xdr:graphicFrame macro="">
      <xdr:nvGraphicFramePr>
        <xdr:cNvPr id="809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22</xdr:row>
      <xdr:rowOff>0</xdr:rowOff>
    </xdr:from>
    <xdr:to>
      <xdr:col>9</xdr:col>
      <xdr:colOff>66675</xdr:colOff>
      <xdr:row>36</xdr:row>
      <xdr:rowOff>133350</xdr:rowOff>
    </xdr:to>
    <xdr:graphicFrame macro="">
      <xdr:nvGraphicFramePr>
        <xdr:cNvPr id="809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apital/2016-17/capital%20project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5">
          <cell r="F5">
            <v>904800</v>
          </cell>
        </row>
        <row r="20">
          <cell r="Q20">
            <v>3282791.44</v>
          </cell>
        </row>
        <row r="21">
          <cell r="Q21">
            <v>1717208.56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ily.bryson@gjnh.scot.nhs.uk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rgb="FF0070C0"/>
    <pageSetUpPr fitToPage="1"/>
  </sheetPr>
  <dimension ref="A1:Y53"/>
  <sheetViews>
    <sheetView tabSelected="1" zoomScale="85" zoomScaleNormal="85" workbookViewId="0">
      <selection activeCell="C15" sqref="C15"/>
    </sheetView>
  </sheetViews>
  <sheetFormatPr defaultRowHeight="12.75"/>
  <cols>
    <col min="1" max="1" width="1.85546875" style="21" customWidth="1"/>
    <col min="2" max="2" width="7" style="80" customWidth="1"/>
    <col min="3" max="3" width="11.5703125" style="21" customWidth="1"/>
    <col min="4" max="4" width="45.85546875" style="21" customWidth="1"/>
    <col min="5" max="13" width="12.140625" style="21" customWidth="1"/>
    <col min="14" max="14" width="2.5703125" style="21" customWidth="1"/>
    <col min="15" max="16" width="9.140625" style="21"/>
    <col min="17" max="17" width="9.140625" style="21" customWidth="1"/>
    <col min="18" max="19" width="9.140625" style="21" hidden="1" customWidth="1"/>
    <col min="20" max="25" width="9.140625" style="22" hidden="1" customWidth="1"/>
    <col min="26" max="16384" width="9.140625" style="21"/>
  </cols>
  <sheetData>
    <row r="1" spans="1:25" ht="13.5" thickBot="1"/>
    <row r="2" spans="1:25" s="27" customFormat="1">
      <c r="B2" s="109"/>
      <c r="C2" s="23"/>
      <c r="D2" s="24"/>
      <c r="E2" s="24"/>
      <c r="F2" s="24"/>
      <c r="G2" s="25"/>
      <c r="H2" s="25"/>
      <c r="I2" s="25"/>
      <c r="J2" s="25"/>
      <c r="K2" s="25"/>
      <c r="L2" s="25"/>
      <c r="M2" s="25"/>
      <c r="N2" s="26"/>
    </row>
    <row r="3" spans="1:25" ht="15" customHeight="1">
      <c r="B3" s="110"/>
      <c r="C3" s="417"/>
      <c r="D3" s="416"/>
      <c r="E3" s="440" t="s">
        <v>48</v>
      </c>
      <c r="F3" s="440"/>
      <c r="G3" s="440"/>
      <c r="H3" s="440"/>
      <c r="I3" s="440"/>
      <c r="J3" s="416"/>
      <c r="K3" s="416"/>
      <c r="L3" s="416"/>
      <c r="M3" s="416"/>
      <c r="N3" s="28"/>
      <c r="O3" s="29"/>
      <c r="P3" s="29"/>
      <c r="Q3" s="29"/>
      <c r="R3" s="29"/>
      <c r="S3" s="29"/>
      <c r="T3" s="27"/>
      <c r="U3" s="27"/>
      <c r="V3" s="27"/>
      <c r="W3" s="27"/>
      <c r="X3" s="27"/>
      <c r="Y3" s="27"/>
    </row>
    <row r="4" spans="1:25" ht="19.5" customHeight="1">
      <c r="B4" s="110"/>
      <c r="C4" s="286"/>
      <c r="D4" s="285"/>
      <c r="E4" s="442" t="s">
        <v>149</v>
      </c>
      <c r="F4" s="442"/>
      <c r="G4" s="442"/>
      <c r="H4" s="442"/>
      <c r="I4" s="442"/>
      <c r="J4" s="285"/>
      <c r="K4" s="285"/>
      <c r="L4" s="285"/>
      <c r="M4" s="285"/>
      <c r="N4" s="31"/>
      <c r="T4" s="27"/>
      <c r="U4" s="27"/>
      <c r="V4" s="27"/>
      <c r="W4" s="27"/>
      <c r="X4" s="27"/>
      <c r="Y4" s="27"/>
    </row>
    <row r="5" spans="1:25" ht="15.75" customHeight="1">
      <c r="B5" s="110"/>
      <c r="C5" s="418"/>
      <c r="D5" s="419"/>
      <c r="E5" s="441" t="s">
        <v>101</v>
      </c>
      <c r="F5" s="441"/>
      <c r="G5" s="441"/>
      <c r="H5" s="441"/>
      <c r="I5" s="441"/>
      <c r="J5" s="419"/>
      <c r="K5" s="419"/>
      <c r="L5" s="419"/>
      <c r="M5" s="419"/>
      <c r="N5" s="31"/>
      <c r="T5" s="27"/>
      <c r="U5" s="27"/>
      <c r="V5" s="27"/>
      <c r="W5" s="27"/>
      <c r="X5" s="27"/>
      <c r="Y5" s="27"/>
    </row>
    <row r="6" spans="1:25" ht="13.5" thickBot="1">
      <c r="B6" s="110"/>
      <c r="C6" s="30"/>
      <c r="D6" s="32"/>
      <c r="E6" s="32"/>
      <c r="F6" s="32"/>
      <c r="G6" s="3"/>
      <c r="H6" s="3"/>
      <c r="I6" s="3"/>
      <c r="J6" s="3"/>
      <c r="K6" s="3"/>
      <c r="L6" s="3"/>
      <c r="M6" s="3"/>
      <c r="N6" s="31"/>
      <c r="T6" s="27"/>
      <c r="U6" s="27"/>
      <c r="V6" s="27"/>
      <c r="W6" s="27"/>
      <c r="X6" s="27"/>
      <c r="Y6" s="27"/>
    </row>
    <row r="7" spans="1:25" ht="12.75" customHeight="1">
      <c r="B7" s="110"/>
      <c r="C7" s="167" t="s">
        <v>13</v>
      </c>
      <c r="D7" s="104"/>
      <c r="E7" s="444" t="s">
        <v>54</v>
      </c>
      <c r="F7" s="445"/>
      <c r="G7" s="446"/>
      <c r="H7" s="444" t="s">
        <v>68</v>
      </c>
      <c r="I7" s="445"/>
      <c r="J7" s="446"/>
      <c r="K7" s="424" t="s">
        <v>84</v>
      </c>
      <c r="L7" s="425"/>
      <c r="M7" s="426"/>
      <c r="N7" s="28"/>
      <c r="O7" s="29"/>
      <c r="P7" s="29"/>
      <c r="Q7" s="29"/>
      <c r="R7" s="29"/>
      <c r="S7" s="29"/>
      <c r="T7" s="27"/>
      <c r="U7" s="27"/>
      <c r="V7" s="27"/>
      <c r="W7" s="27"/>
      <c r="X7" s="27"/>
      <c r="Y7" s="27"/>
    </row>
    <row r="8" spans="1:25" ht="25.5" customHeight="1" thickBot="1">
      <c r="B8" s="111" t="s">
        <v>10</v>
      </c>
      <c r="C8" s="168" t="s">
        <v>23</v>
      </c>
      <c r="D8" s="105"/>
      <c r="E8" s="123" t="s">
        <v>20</v>
      </c>
      <c r="F8" s="124" t="s">
        <v>0</v>
      </c>
      <c r="G8" s="125" t="s">
        <v>1</v>
      </c>
      <c r="H8" s="123" t="s">
        <v>20</v>
      </c>
      <c r="I8" s="124" t="s">
        <v>0</v>
      </c>
      <c r="J8" s="126" t="s">
        <v>1</v>
      </c>
      <c r="K8" s="123" t="s">
        <v>20</v>
      </c>
      <c r="L8" s="124" t="s">
        <v>0</v>
      </c>
      <c r="M8" s="126" t="s">
        <v>1</v>
      </c>
      <c r="N8" s="28"/>
      <c r="O8" s="29"/>
      <c r="P8" s="29"/>
      <c r="Q8" s="29"/>
      <c r="R8" s="29"/>
      <c r="S8" s="29"/>
      <c r="T8" s="27"/>
      <c r="U8" s="27"/>
      <c r="V8" s="27"/>
      <c r="W8" s="27"/>
      <c r="X8" s="27"/>
      <c r="Y8" s="27"/>
    </row>
    <row r="9" spans="1:25" s="34" customFormat="1" ht="12.75" customHeight="1" thickBot="1">
      <c r="B9" s="154"/>
      <c r="C9" s="429"/>
      <c r="D9" s="430"/>
      <c r="E9" s="430"/>
      <c r="F9" s="430"/>
      <c r="G9" s="430"/>
      <c r="H9" s="430"/>
      <c r="I9" s="430"/>
      <c r="J9" s="430"/>
      <c r="K9" s="430"/>
      <c r="L9" s="430"/>
      <c r="M9" s="430"/>
      <c r="N9" s="155"/>
      <c r="T9" s="160"/>
      <c r="U9" s="160"/>
      <c r="V9" s="160"/>
      <c r="W9" s="160"/>
      <c r="X9" s="160"/>
      <c r="Y9" s="160"/>
    </row>
    <row r="10" spans="1:25" ht="15" customHeight="1">
      <c r="B10" s="6"/>
      <c r="C10" s="106"/>
      <c r="D10" s="239" t="s">
        <v>104</v>
      </c>
      <c r="E10" s="98"/>
      <c r="F10" s="99"/>
      <c r="G10" s="100"/>
      <c r="H10" s="98"/>
      <c r="I10" s="99"/>
      <c r="J10" s="100"/>
      <c r="K10" s="98"/>
      <c r="L10" s="99"/>
      <c r="M10" s="100"/>
      <c r="N10" s="283"/>
    </row>
    <row r="11" spans="1:25" s="34" customFormat="1" ht="15" customHeight="1">
      <c r="A11" s="212"/>
      <c r="B11" s="284">
        <v>1.01</v>
      </c>
      <c r="C11" s="241">
        <f>126291+6786+235</f>
        <v>133312</v>
      </c>
      <c r="D11" s="231" t="s">
        <v>105</v>
      </c>
      <c r="E11" s="264">
        <f>139283-578-4500-31</f>
        <v>134174</v>
      </c>
      <c r="F11" s="412">
        <f>578</f>
        <v>578</v>
      </c>
      <c r="G11" s="287">
        <f t="shared" ref="G11:G21" si="0">E11+F11</f>
        <v>134752</v>
      </c>
      <c r="H11" s="264">
        <f>139611-4858-106-49+750-450</f>
        <v>134898</v>
      </c>
      <c r="I11" s="412">
        <v>106</v>
      </c>
      <c r="J11" s="287">
        <f t="shared" ref="J11:J21" si="1">H11+I11</f>
        <v>135004</v>
      </c>
      <c r="K11" s="264">
        <f>140737-5274-106+56+1200-450</f>
        <v>136163</v>
      </c>
      <c r="L11" s="412"/>
      <c r="M11" s="287">
        <f t="shared" ref="M11:M21" si="2">K11+L11</f>
        <v>136163</v>
      </c>
      <c r="N11" s="211"/>
      <c r="T11" s="160"/>
      <c r="U11" s="160"/>
      <c r="V11" s="160"/>
      <c r="W11" s="160"/>
      <c r="X11" s="160"/>
      <c r="Y11" s="160"/>
    </row>
    <row r="12" spans="1:25" s="34" customFormat="1" ht="15" customHeight="1">
      <c r="A12" s="212"/>
      <c r="B12" s="284">
        <v>1.02</v>
      </c>
      <c r="C12" s="241">
        <v>61603</v>
      </c>
      <c r="D12" s="232" t="s">
        <v>106</v>
      </c>
      <c r="E12" s="224">
        <v>60001</v>
      </c>
      <c r="F12" s="240"/>
      <c r="G12" s="288">
        <f t="shared" si="0"/>
        <v>60001</v>
      </c>
      <c r="H12" s="224">
        <v>60300</v>
      </c>
      <c r="I12" s="240"/>
      <c r="J12" s="288">
        <f t="shared" si="1"/>
        <v>60300</v>
      </c>
      <c r="K12" s="224">
        <v>60446</v>
      </c>
      <c r="L12" s="240"/>
      <c r="M12" s="288">
        <f t="shared" si="2"/>
        <v>60446</v>
      </c>
      <c r="N12" s="211"/>
      <c r="T12" s="160"/>
      <c r="U12" s="160"/>
      <c r="V12" s="160"/>
      <c r="W12" s="160"/>
      <c r="X12" s="160"/>
      <c r="Y12" s="160"/>
    </row>
    <row r="13" spans="1:25" s="213" customFormat="1" ht="15" customHeight="1">
      <c r="A13" s="219"/>
      <c r="B13" s="284">
        <v>1.03</v>
      </c>
      <c r="C13" s="228">
        <f>C11-C12</f>
        <v>71709</v>
      </c>
      <c r="D13" s="227" t="s">
        <v>107</v>
      </c>
      <c r="E13" s="228">
        <f>E11-E12</f>
        <v>74173</v>
      </c>
      <c r="F13" s="229">
        <f>F11-F12</f>
        <v>578</v>
      </c>
      <c r="G13" s="230">
        <f t="shared" si="0"/>
        <v>74751</v>
      </c>
      <c r="H13" s="228">
        <f>H11-H12</f>
        <v>74598</v>
      </c>
      <c r="I13" s="229">
        <f>I11-I12</f>
        <v>106</v>
      </c>
      <c r="J13" s="230">
        <f t="shared" si="1"/>
        <v>74704</v>
      </c>
      <c r="K13" s="228">
        <f>K11-K12</f>
        <v>75717</v>
      </c>
      <c r="L13" s="229">
        <f>L11-L12</f>
        <v>0</v>
      </c>
      <c r="M13" s="230">
        <f t="shared" si="2"/>
        <v>75717</v>
      </c>
      <c r="N13" s="218"/>
    </row>
    <row r="14" spans="1:25" s="213" customFormat="1" ht="15" customHeight="1">
      <c r="A14" s="219"/>
      <c r="B14" s="284">
        <v>1.04</v>
      </c>
      <c r="C14" s="360">
        <f>'Form 3 - Non-Core RRL'!C23</f>
        <v>6391</v>
      </c>
      <c r="D14" s="232" t="s">
        <v>127</v>
      </c>
      <c r="E14" s="361"/>
      <c r="F14" s="407">
        <f>'Form 3 - Non-Core RRL'!E23</f>
        <v>6841</v>
      </c>
      <c r="G14" s="289">
        <f>F14</f>
        <v>6841</v>
      </c>
      <c r="H14" s="408"/>
      <c r="I14" s="407">
        <f>'Form 3 - Non-Core RRL'!F23</f>
        <v>7141</v>
      </c>
      <c r="J14" s="289">
        <f>I14</f>
        <v>7141</v>
      </c>
      <c r="K14" s="408"/>
      <c r="L14" s="407">
        <f>'Form 3 - Non-Core RRL'!G23</f>
        <v>7591</v>
      </c>
      <c r="M14" s="289">
        <f>L14</f>
        <v>7591</v>
      </c>
      <c r="N14" s="218"/>
    </row>
    <row r="15" spans="1:25" s="34" customFormat="1" ht="15.75" customHeight="1">
      <c r="A15" s="212"/>
      <c r="B15" s="284">
        <v>1.05</v>
      </c>
      <c r="C15" s="241"/>
      <c r="D15" s="232" t="s">
        <v>111</v>
      </c>
      <c r="E15" s="224"/>
      <c r="F15" s="240"/>
      <c r="G15" s="288">
        <f t="shared" si="0"/>
        <v>0</v>
      </c>
      <c r="H15" s="224">
        <v>0</v>
      </c>
      <c r="I15" s="240"/>
      <c r="J15" s="288">
        <f t="shared" si="1"/>
        <v>0</v>
      </c>
      <c r="K15" s="224"/>
      <c r="L15" s="240"/>
      <c r="M15" s="288">
        <f t="shared" si="2"/>
        <v>0</v>
      </c>
      <c r="N15" s="211"/>
      <c r="T15" s="160"/>
      <c r="U15" s="160"/>
      <c r="V15" s="160"/>
      <c r="W15" s="160"/>
      <c r="X15" s="160"/>
      <c r="Y15" s="160"/>
    </row>
    <row r="16" spans="1:25" s="213" customFormat="1">
      <c r="A16" s="214"/>
      <c r="B16" s="284">
        <v>1.06</v>
      </c>
      <c r="C16" s="409">
        <f>C13-C14-C15</f>
        <v>65318</v>
      </c>
      <c r="D16" s="222" t="s">
        <v>17</v>
      </c>
      <c r="E16" s="228">
        <f>E13-E15</f>
        <v>74173</v>
      </c>
      <c r="F16" s="229">
        <f>F13-F14-F15</f>
        <v>-6263</v>
      </c>
      <c r="G16" s="223">
        <f>E16+F16</f>
        <v>67910</v>
      </c>
      <c r="H16" s="228">
        <f>H13-H15</f>
        <v>74598</v>
      </c>
      <c r="I16" s="229">
        <f>I13-I14-I15</f>
        <v>-7035</v>
      </c>
      <c r="J16" s="223">
        <f t="shared" si="1"/>
        <v>67563</v>
      </c>
      <c r="K16" s="228">
        <f>K13-K15</f>
        <v>75717</v>
      </c>
      <c r="L16" s="229">
        <f>L13-L14-L15</f>
        <v>-7591</v>
      </c>
      <c r="M16" s="223">
        <f t="shared" si="2"/>
        <v>68126</v>
      </c>
      <c r="N16" s="35"/>
    </row>
    <row r="17" spans="1:25" s="34" customFormat="1" ht="15.75" customHeight="1">
      <c r="A17" s="212"/>
      <c r="B17" s="284">
        <v>1.07</v>
      </c>
      <c r="C17" s="241">
        <v>65318</v>
      </c>
      <c r="D17" s="233" t="s">
        <v>108</v>
      </c>
      <c r="E17" s="220">
        <f>51900</f>
        <v>51900</v>
      </c>
      <c r="F17" s="410"/>
      <c r="G17" s="290">
        <f t="shared" si="0"/>
        <v>51900</v>
      </c>
      <c r="H17" s="220">
        <f>51900*1.01</f>
        <v>52419</v>
      </c>
      <c r="I17" s="410"/>
      <c r="J17" s="290">
        <f t="shared" si="1"/>
        <v>52419</v>
      </c>
      <c r="K17" s="220">
        <f>H17*1.01</f>
        <v>52943.19</v>
      </c>
      <c r="L17" s="410"/>
      <c r="M17" s="290">
        <f t="shared" si="2"/>
        <v>52943.19</v>
      </c>
      <c r="N17" s="211"/>
      <c r="T17" s="160"/>
      <c r="U17" s="160"/>
      <c r="V17" s="160"/>
      <c r="W17" s="160"/>
      <c r="X17" s="160"/>
      <c r="Y17" s="160"/>
    </row>
    <row r="18" spans="1:25" s="34" customFormat="1" ht="15" customHeight="1">
      <c r="A18" s="212"/>
      <c r="B18" s="284">
        <v>1.08</v>
      </c>
      <c r="C18" s="241"/>
      <c r="D18" s="234" t="s">
        <v>109</v>
      </c>
      <c r="E18" s="221"/>
      <c r="F18" s="411"/>
      <c r="G18" s="291">
        <f t="shared" si="0"/>
        <v>0</v>
      </c>
      <c r="H18" s="221"/>
      <c r="I18" s="411"/>
      <c r="J18" s="291">
        <f t="shared" si="1"/>
        <v>0</v>
      </c>
      <c r="K18" s="221"/>
      <c r="L18" s="411"/>
      <c r="M18" s="291">
        <f t="shared" si="2"/>
        <v>0</v>
      </c>
      <c r="N18" s="211"/>
      <c r="T18" s="160"/>
      <c r="U18" s="160"/>
      <c r="V18" s="160"/>
      <c r="W18" s="160"/>
      <c r="X18" s="160"/>
      <c r="Y18" s="160"/>
    </row>
    <row r="19" spans="1:25" s="34" customFormat="1" ht="15" customHeight="1">
      <c r="A19" s="212"/>
      <c r="B19" s="284">
        <v>1.0900000000000001</v>
      </c>
      <c r="C19" s="241"/>
      <c r="D19" s="235" t="s">
        <v>110</v>
      </c>
      <c r="E19" s="224">
        <v>16010</v>
      </c>
      <c r="F19" s="240"/>
      <c r="G19" s="288">
        <f t="shared" si="0"/>
        <v>16010</v>
      </c>
      <c r="H19" s="224">
        <v>15144</v>
      </c>
      <c r="I19" s="240"/>
      <c r="J19" s="288">
        <f t="shared" si="1"/>
        <v>15144</v>
      </c>
      <c r="K19" s="224">
        <v>15183</v>
      </c>
      <c r="L19" s="240"/>
      <c r="M19" s="288">
        <f t="shared" si="2"/>
        <v>15183</v>
      </c>
      <c r="N19" s="211"/>
      <c r="T19" s="160"/>
      <c r="U19" s="160"/>
      <c r="V19" s="160"/>
      <c r="W19" s="160"/>
      <c r="X19" s="160"/>
      <c r="Y19" s="160"/>
    </row>
    <row r="20" spans="1:25" s="213" customFormat="1">
      <c r="A20" s="214"/>
      <c r="B20" s="284">
        <v>1.1000000000000001</v>
      </c>
      <c r="C20" s="409">
        <f>C17+C18+C19</f>
        <v>65318</v>
      </c>
      <c r="D20" s="226" t="s">
        <v>18</v>
      </c>
      <c r="E20" s="228">
        <f>SUM(E17:E19)</f>
        <v>67910</v>
      </c>
      <c r="F20" s="229">
        <f>F17+F18+F19</f>
        <v>0</v>
      </c>
      <c r="G20" s="223">
        <f t="shared" si="0"/>
        <v>67910</v>
      </c>
      <c r="H20" s="228">
        <f>SUM(H17:H19)</f>
        <v>67563</v>
      </c>
      <c r="I20" s="229">
        <f>I17+I18+I19</f>
        <v>0</v>
      </c>
      <c r="J20" s="223">
        <f t="shared" si="1"/>
        <v>67563</v>
      </c>
      <c r="K20" s="228">
        <f>SUM(K17:K19)</f>
        <v>68126.19</v>
      </c>
      <c r="L20" s="229">
        <f>L17+L18+L19</f>
        <v>0</v>
      </c>
      <c r="M20" s="223">
        <f t="shared" si="2"/>
        <v>68126.19</v>
      </c>
      <c r="N20" s="35"/>
    </row>
    <row r="21" spans="1:25" s="34" customFormat="1" ht="13.5" thickBot="1">
      <c r="A21" s="21"/>
      <c r="B21" s="284">
        <v>1.1100000000000001</v>
      </c>
      <c r="C21" s="225">
        <f>C20-C16</f>
        <v>0</v>
      </c>
      <c r="D21" s="175" t="s">
        <v>25</v>
      </c>
      <c r="E21" s="215">
        <f>E20-E16</f>
        <v>-6263</v>
      </c>
      <c r="F21" s="216">
        <f>F20-F16</f>
        <v>6263</v>
      </c>
      <c r="G21" s="217">
        <f t="shared" si="0"/>
        <v>0</v>
      </c>
      <c r="H21" s="215">
        <f>H20-H16</f>
        <v>-7035</v>
      </c>
      <c r="I21" s="216">
        <f>I20-I16</f>
        <v>7035</v>
      </c>
      <c r="J21" s="217">
        <f t="shared" si="1"/>
        <v>0</v>
      </c>
      <c r="K21" s="215">
        <f>K20-K16</f>
        <v>-7590.8099999999977</v>
      </c>
      <c r="L21" s="216">
        <f>L20-L16</f>
        <v>7591</v>
      </c>
      <c r="M21" s="217">
        <f t="shared" si="2"/>
        <v>0.19000000000232831</v>
      </c>
      <c r="N21" s="35"/>
    </row>
    <row r="22" spans="1:25" ht="13.5" thickBot="1">
      <c r="B22" s="113"/>
      <c r="C22" s="36"/>
      <c r="D22" s="37"/>
      <c r="E22" s="37"/>
      <c r="F22" s="37"/>
      <c r="G22" s="38"/>
      <c r="H22" s="38"/>
      <c r="I22" s="38"/>
      <c r="J22" s="38"/>
      <c r="K22" s="38"/>
      <c r="L22" s="38"/>
      <c r="M22" s="38"/>
      <c r="N22" s="39"/>
    </row>
    <row r="23" spans="1:25" s="40" customFormat="1">
      <c r="B23" s="114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</row>
    <row r="24" spans="1:25" ht="13.5" thickBot="1"/>
    <row r="25" spans="1:25">
      <c r="B25" s="329"/>
      <c r="C25" s="330"/>
      <c r="D25" s="331"/>
      <c r="E25" s="330"/>
      <c r="F25" s="330"/>
      <c r="G25" s="330"/>
      <c r="H25" s="330"/>
      <c r="I25" s="330"/>
      <c r="J25" s="332"/>
    </row>
    <row r="26" spans="1:25" ht="15">
      <c r="B26" s="121"/>
      <c r="C26" s="433" t="s">
        <v>132</v>
      </c>
      <c r="D26" s="434"/>
      <c r="E26" s="434"/>
      <c r="F26" s="434"/>
      <c r="G26" s="434"/>
      <c r="H26" s="434"/>
      <c r="I26" s="435"/>
      <c r="J26" s="333"/>
    </row>
    <row r="27" spans="1:25" ht="12.75" customHeight="1">
      <c r="B27" s="121"/>
      <c r="C27" s="340"/>
      <c r="D27" s="341"/>
      <c r="E27" s="340"/>
      <c r="F27" s="340"/>
      <c r="G27" s="340"/>
      <c r="H27" s="340"/>
      <c r="I27" s="340"/>
      <c r="J27" s="82"/>
    </row>
    <row r="28" spans="1:25" ht="26.25">
      <c r="B28" s="348"/>
      <c r="C28" s="364" t="s">
        <v>116</v>
      </c>
      <c r="D28" s="352" t="s">
        <v>128</v>
      </c>
      <c r="E28" s="335" t="s">
        <v>96</v>
      </c>
      <c r="F28" s="336" t="s">
        <v>117</v>
      </c>
      <c r="G28" s="336" t="s">
        <v>94</v>
      </c>
      <c r="H28" s="363" t="s">
        <v>97</v>
      </c>
      <c r="I28" s="363" t="s">
        <v>118</v>
      </c>
      <c r="J28" s="342"/>
    </row>
    <row r="29" spans="1:25">
      <c r="B29" s="347">
        <v>1.1200000000000001</v>
      </c>
      <c r="C29" s="383"/>
      <c r="D29" s="365" t="s">
        <v>129</v>
      </c>
      <c r="E29" s="349"/>
      <c r="F29" s="349"/>
      <c r="G29" s="349"/>
      <c r="H29" s="349"/>
      <c r="I29" s="349"/>
      <c r="J29" s="342"/>
    </row>
    <row r="30" spans="1:25">
      <c r="B30" s="347">
        <v>1.1299999999999999</v>
      </c>
      <c r="C30" s="292"/>
      <c r="D30" s="365" t="s">
        <v>130</v>
      </c>
      <c r="E30" s="247"/>
      <c r="F30" s="247"/>
      <c r="G30" s="247"/>
      <c r="H30" s="247"/>
      <c r="I30" s="247"/>
      <c r="J30" s="342"/>
    </row>
    <row r="31" spans="1:25" ht="12.75" customHeight="1">
      <c r="B31" s="347">
        <v>1.1399999999999999</v>
      </c>
      <c r="C31" s="292"/>
      <c r="D31" s="365" t="s">
        <v>131</v>
      </c>
      <c r="E31" s="247"/>
      <c r="F31" s="247"/>
      <c r="G31" s="247"/>
      <c r="H31" s="247"/>
      <c r="I31" s="247"/>
      <c r="J31" s="342"/>
      <c r="R31" s="18" t="s">
        <v>31</v>
      </c>
      <c r="T31" s="21"/>
      <c r="V31" s="21" t="s">
        <v>149</v>
      </c>
    </row>
    <row r="32" spans="1:25" ht="12.75" customHeight="1">
      <c r="B32" s="347">
        <v>1.1499999999999999</v>
      </c>
      <c r="C32" s="337">
        <f>SUM(C29:C31)</f>
        <v>0</v>
      </c>
      <c r="D32" s="338" t="s">
        <v>12</v>
      </c>
      <c r="E32" s="339">
        <f>SUM(E29:E31)</f>
        <v>0</v>
      </c>
      <c r="F32" s="339">
        <f>SUM(F29:F31)</f>
        <v>0</v>
      </c>
      <c r="G32" s="339">
        <f>SUM(G29:G31)</f>
        <v>0</v>
      </c>
      <c r="H32" s="339">
        <f>SUM(H29:H31)</f>
        <v>0</v>
      </c>
      <c r="I32" s="337">
        <f>SUM(I29:I31)</f>
        <v>0</v>
      </c>
      <c r="J32" s="342"/>
      <c r="R32" s="18" t="s">
        <v>32</v>
      </c>
      <c r="T32" s="21"/>
      <c r="V32" s="21" t="s">
        <v>155</v>
      </c>
    </row>
    <row r="33" spans="2:20" ht="12.75" customHeight="1" thickBot="1">
      <c r="B33" s="113"/>
      <c r="C33" s="36"/>
      <c r="D33" s="37"/>
      <c r="E33" s="37"/>
      <c r="F33" s="37"/>
      <c r="G33" s="38"/>
      <c r="H33" s="38"/>
      <c r="I33" s="38"/>
      <c r="J33" s="39"/>
      <c r="R33" s="18" t="s">
        <v>33</v>
      </c>
      <c r="T33" s="21"/>
    </row>
    <row r="34" spans="2:20" ht="12.75" customHeight="1">
      <c r="R34" s="18" t="s">
        <v>34</v>
      </c>
      <c r="T34" s="21"/>
    </row>
    <row r="35" spans="2:20" ht="12.75" customHeight="1">
      <c r="R35" s="18" t="s">
        <v>35</v>
      </c>
      <c r="T35" s="21"/>
    </row>
    <row r="36" spans="2:20" ht="12.75" customHeight="1">
      <c r="B36" s="436" t="s">
        <v>61</v>
      </c>
      <c r="C36" s="432"/>
      <c r="D36" s="439" t="s">
        <v>156</v>
      </c>
      <c r="E36" s="438"/>
      <c r="F36" s="44"/>
      <c r="G36" s="431" t="s">
        <v>63</v>
      </c>
      <c r="H36" s="432"/>
      <c r="I36" s="280">
        <v>2</v>
      </c>
      <c r="J36" s="45"/>
      <c r="K36" s="427" t="s">
        <v>80</v>
      </c>
      <c r="L36" s="428"/>
      <c r="M36" s="282"/>
      <c r="R36" s="18" t="s">
        <v>36</v>
      </c>
      <c r="T36" s="21"/>
    </row>
    <row r="37" spans="2:20" ht="12.75" customHeight="1">
      <c r="B37" s="436" t="s">
        <v>2</v>
      </c>
      <c r="C37" s="432"/>
      <c r="D37" s="443" t="s">
        <v>157</v>
      </c>
      <c r="E37" s="438"/>
      <c r="F37" s="44"/>
      <c r="G37" s="431" t="s">
        <v>64</v>
      </c>
      <c r="H37" s="432"/>
      <c r="I37" s="281"/>
      <c r="J37" s="46"/>
      <c r="K37" s="45"/>
      <c r="R37" s="18" t="s">
        <v>37</v>
      </c>
      <c r="T37" s="21"/>
    </row>
    <row r="38" spans="2:20" ht="12.75" customHeight="1">
      <c r="B38" s="436" t="s">
        <v>62</v>
      </c>
      <c r="C38" s="432"/>
      <c r="D38" s="437" t="s">
        <v>158</v>
      </c>
      <c r="E38" s="438"/>
      <c r="F38" s="44"/>
      <c r="K38" s="43"/>
      <c r="R38" s="18" t="s">
        <v>38</v>
      </c>
      <c r="T38" s="21"/>
    </row>
    <row r="39" spans="2:20" ht="12.75" customHeight="1">
      <c r="R39" s="18" t="s">
        <v>39</v>
      </c>
      <c r="T39" s="21"/>
    </row>
    <row r="40" spans="2:20" ht="12.75" customHeight="1">
      <c r="R40" s="18" t="s">
        <v>40</v>
      </c>
      <c r="T40" s="21"/>
    </row>
    <row r="41" spans="2:20" ht="12.75" customHeight="1">
      <c r="R41" s="18" t="s">
        <v>41</v>
      </c>
      <c r="T41" s="21"/>
    </row>
    <row r="42" spans="2:20" ht="12.75" customHeight="1">
      <c r="R42" s="18" t="s">
        <v>42</v>
      </c>
      <c r="T42" s="21"/>
    </row>
    <row r="43" spans="2:20" ht="12.75" customHeight="1">
      <c r="R43" s="18" t="s">
        <v>43</v>
      </c>
      <c r="T43" s="21"/>
    </row>
    <row r="44" spans="2:20" ht="12.75" customHeight="1">
      <c r="R44" s="18" t="s">
        <v>44</v>
      </c>
      <c r="T44" s="21"/>
    </row>
    <row r="45" spans="2:20" ht="12.75" customHeight="1">
      <c r="R45" s="18" t="s">
        <v>45</v>
      </c>
      <c r="T45" s="21"/>
    </row>
    <row r="46" spans="2:20" ht="12.75" customHeight="1">
      <c r="R46" s="18" t="s">
        <v>46</v>
      </c>
      <c r="T46" s="21"/>
    </row>
    <row r="47" spans="2:20" ht="12.75" customHeight="1">
      <c r="R47" s="18" t="s">
        <v>47</v>
      </c>
      <c r="T47" s="21"/>
    </row>
    <row r="48" spans="2:20" ht="12.75" customHeight="1">
      <c r="R48" s="18" t="s">
        <v>9</v>
      </c>
      <c r="T48" s="21"/>
    </row>
    <row r="49" spans="18:20">
      <c r="R49" s="19" t="s">
        <v>48</v>
      </c>
      <c r="T49" s="21"/>
    </row>
    <row r="50" spans="18:20">
      <c r="R50" s="354" t="s">
        <v>123</v>
      </c>
      <c r="T50" s="21"/>
    </row>
    <row r="51" spans="18:20">
      <c r="R51" s="18" t="s">
        <v>49</v>
      </c>
      <c r="T51" s="21"/>
    </row>
    <row r="52" spans="18:20">
      <c r="R52" s="19" t="s">
        <v>55</v>
      </c>
      <c r="T52" s="21"/>
    </row>
    <row r="53" spans="18:20">
      <c r="R53" s="18" t="s">
        <v>50</v>
      </c>
      <c r="T53" s="21"/>
    </row>
  </sheetData>
  <sheetProtection formatColumns="0"/>
  <protectedRanges>
    <protectedRange password="DD9D" sqref="C21 C10:C12 G9:G20 E21:M21 J9:J20 C15:C19 M20 M9:M19" name="Range1"/>
  </protectedRanges>
  <mergeCells count="17">
    <mergeCell ref="B38:C38"/>
    <mergeCell ref="D38:E38"/>
    <mergeCell ref="B36:C36"/>
    <mergeCell ref="D36:E36"/>
    <mergeCell ref="E3:I3"/>
    <mergeCell ref="E5:I5"/>
    <mergeCell ref="E4:I4"/>
    <mergeCell ref="B37:C37"/>
    <mergeCell ref="D37:E37"/>
    <mergeCell ref="G37:H37"/>
    <mergeCell ref="E7:G7"/>
    <mergeCell ref="H7:J7"/>
    <mergeCell ref="K7:M7"/>
    <mergeCell ref="K36:L36"/>
    <mergeCell ref="C9:M9"/>
    <mergeCell ref="G36:H36"/>
    <mergeCell ref="C26:I26"/>
  </mergeCells>
  <conditionalFormatting sqref="D38:E38">
    <cfRule type="expression" dxfId="53" priority="5" stopIfTrue="1">
      <formula>ISBLANK($D$38:$E$38)</formula>
    </cfRule>
  </conditionalFormatting>
  <conditionalFormatting sqref="M36">
    <cfRule type="containsBlanks" dxfId="52" priority="3" stopIfTrue="1">
      <formula>LEN(TRIM(M36))=0</formula>
    </cfRule>
  </conditionalFormatting>
  <conditionalFormatting sqref="D36:E36">
    <cfRule type="containsBlanks" dxfId="51" priority="6" stopIfTrue="1">
      <formula>LEN(TRIM(D36))=0</formula>
    </cfRule>
  </conditionalFormatting>
  <conditionalFormatting sqref="D37:E37">
    <cfRule type="containsBlanks" dxfId="50" priority="1" stopIfTrue="1">
      <formula>LEN(TRIM(D37))=0</formula>
    </cfRule>
  </conditionalFormatting>
  <dataValidations disablePrompts="1" count="3">
    <dataValidation type="whole" operator="greaterThan" allowBlank="1" showErrorMessage="1" sqref="I36">
      <formula1>0</formula1>
    </dataValidation>
    <dataValidation type="list" showErrorMessage="1" sqref="M3 D3:E3">
      <formula1>$R$31:$R$53</formula1>
    </dataValidation>
    <dataValidation type="list" allowBlank="1" showInputMessage="1" showErrorMessage="1" sqref="E4">
      <formula1>$V$31:$V$32</formula1>
    </dataValidation>
  </dataValidations>
  <hyperlinks>
    <hyperlink ref="D37" r:id="rId1"/>
  </hyperlinks>
  <pageMargins left="0.11811023622047245" right="0.11811023622047245" top="0.15748031496062992" bottom="0.19685039370078741" header="0" footer="0"/>
  <pageSetup paperSize="9" scale="82" orientation="landscape" r:id="rId2"/>
  <headerFooter>
    <oddFooter>&amp;C&amp;A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>
    <tabColor rgb="FF0070C0"/>
    <pageSetUpPr fitToPage="1"/>
  </sheetPr>
  <dimension ref="B1:AF47"/>
  <sheetViews>
    <sheetView topLeftCell="D1" zoomScale="85" zoomScaleNormal="85" workbookViewId="0">
      <selection activeCell="C65" sqref="C65"/>
    </sheetView>
  </sheetViews>
  <sheetFormatPr defaultRowHeight="15"/>
  <cols>
    <col min="1" max="1" width="3.140625" style="50" customWidth="1"/>
    <col min="2" max="2" width="5.7109375" style="47" customWidth="1"/>
    <col min="3" max="3" width="51.28515625" style="48" customWidth="1"/>
    <col min="4" max="6" width="11.5703125" style="49" customWidth="1"/>
    <col min="7" max="7" width="6.7109375" style="49" customWidth="1"/>
    <col min="8" max="8" width="6.5703125" style="49" customWidth="1"/>
    <col min="9" max="10" width="6.7109375" style="49" customWidth="1"/>
    <col min="11" max="11" width="2.7109375" style="49" customWidth="1"/>
    <col min="12" max="14" width="11.5703125" style="49" customWidth="1"/>
    <col min="15" max="15" width="6.5703125" style="49" customWidth="1"/>
    <col min="16" max="18" width="6.7109375" style="49" customWidth="1"/>
    <col min="19" max="19" width="2.7109375" style="49" customWidth="1"/>
    <col min="20" max="22" width="11.5703125" style="49" customWidth="1"/>
    <col min="23" max="26" width="6.7109375" style="49" customWidth="1"/>
    <col min="27" max="27" width="2.7109375" style="50" customWidth="1"/>
    <col min="28" max="16384" width="9.140625" style="50"/>
  </cols>
  <sheetData>
    <row r="1" spans="2:32" ht="15.75" thickBot="1"/>
    <row r="2" spans="2:32" ht="12" customHeight="1" thickBot="1">
      <c r="B2" s="51"/>
      <c r="C2" s="52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5"/>
    </row>
    <row r="3" spans="2:32" ht="15.75">
      <c r="B3" s="1"/>
      <c r="C3" s="468" t="str">
        <f>'Form 1 - Core RRL'!E3</f>
        <v>NATIONAL WAITING TIMES CENTRE BOARD</v>
      </c>
      <c r="D3" s="469"/>
      <c r="E3" s="469"/>
      <c r="F3" s="469"/>
      <c r="G3" s="469"/>
      <c r="H3" s="469"/>
      <c r="I3" s="469"/>
      <c r="J3" s="469"/>
      <c r="K3" s="469"/>
      <c r="L3" s="469"/>
      <c r="M3" s="469"/>
      <c r="N3" s="469"/>
      <c r="O3" s="469"/>
      <c r="P3" s="469"/>
      <c r="Q3" s="469"/>
      <c r="R3" s="469"/>
      <c r="S3" s="469"/>
      <c r="T3" s="469"/>
      <c r="U3" s="469"/>
      <c r="V3" s="469"/>
      <c r="W3" s="469"/>
      <c r="X3" s="469"/>
      <c r="Y3" s="469"/>
      <c r="Z3" s="470"/>
      <c r="AA3" s="56"/>
    </row>
    <row r="4" spans="2:32" ht="19.5" customHeight="1">
      <c r="B4" s="1"/>
      <c r="C4" s="479" t="str">
        <f>'Form 1 - Core RRL'!E4</f>
        <v>INITIAL LDP SUBMISSION 2017-18</v>
      </c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0"/>
      <c r="O4" s="480"/>
      <c r="P4" s="480"/>
      <c r="Q4" s="480"/>
      <c r="R4" s="480"/>
      <c r="S4" s="480"/>
      <c r="T4" s="480"/>
      <c r="U4" s="480"/>
      <c r="V4" s="480"/>
      <c r="W4" s="480"/>
      <c r="X4" s="480"/>
      <c r="Y4" s="480"/>
      <c r="Z4" s="481"/>
      <c r="AA4" s="56"/>
    </row>
    <row r="5" spans="2:32" ht="16.5" thickBot="1">
      <c r="B5" s="1"/>
      <c r="C5" s="471" t="s">
        <v>151</v>
      </c>
      <c r="D5" s="472"/>
      <c r="E5" s="472"/>
      <c r="F5" s="472"/>
      <c r="G5" s="472"/>
      <c r="H5" s="472"/>
      <c r="I5" s="472"/>
      <c r="J5" s="472"/>
      <c r="K5" s="472"/>
      <c r="L5" s="472"/>
      <c r="M5" s="472"/>
      <c r="N5" s="472"/>
      <c r="O5" s="472"/>
      <c r="P5" s="472"/>
      <c r="Q5" s="472"/>
      <c r="R5" s="472"/>
      <c r="S5" s="472"/>
      <c r="T5" s="472"/>
      <c r="U5" s="472"/>
      <c r="V5" s="472"/>
      <c r="W5" s="472"/>
      <c r="X5" s="472"/>
      <c r="Y5" s="472"/>
      <c r="Z5" s="473"/>
      <c r="AA5" s="57"/>
    </row>
    <row r="6" spans="2:32" ht="7.5" customHeight="1" thickBot="1">
      <c r="B6" s="1"/>
      <c r="C6" s="58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7"/>
    </row>
    <row r="7" spans="2:32" ht="15.75" customHeight="1">
      <c r="B7" s="1"/>
      <c r="C7" s="485" t="s">
        <v>152</v>
      </c>
      <c r="D7" s="482" t="s">
        <v>54</v>
      </c>
      <c r="E7" s="483"/>
      <c r="F7" s="483"/>
      <c r="G7" s="476" t="s">
        <v>6</v>
      </c>
      <c r="H7" s="477"/>
      <c r="I7" s="477"/>
      <c r="J7" s="478"/>
      <c r="K7" s="474"/>
      <c r="L7" s="484" t="s">
        <v>68</v>
      </c>
      <c r="M7" s="484"/>
      <c r="N7" s="484"/>
      <c r="O7" s="476" t="s">
        <v>6</v>
      </c>
      <c r="P7" s="477"/>
      <c r="Q7" s="477"/>
      <c r="R7" s="477"/>
      <c r="S7" s="474"/>
      <c r="T7" s="484" t="s">
        <v>84</v>
      </c>
      <c r="U7" s="484"/>
      <c r="V7" s="484"/>
      <c r="W7" s="476" t="s">
        <v>6</v>
      </c>
      <c r="X7" s="477"/>
      <c r="Y7" s="477"/>
      <c r="Z7" s="478"/>
      <c r="AA7" s="56"/>
    </row>
    <row r="8" spans="2:32" ht="25.5">
      <c r="B8" s="11" t="s">
        <v>10</v>
      </c>
      <c r="C8" s="486"/>
      <c r="D8" s="368" t="s">
        <v>21</v>
      </c>
      <c r="E8" s="127" t="s">
        <v>7</v>
      </c>
      <c r="F8" s="128" t="s">
        <v>8</v>
      </c>
      <c r="G8" s="129" t="s">
        <v>56</v>
      </c>
      <c r="H8" s="130" t="s">
        <v>58</v>
      </c>
      <c r="I8" s="130" t="s">
        <v>59</v>
      </c>
      <c r="J8" s="131" t="s">
        <v>60</v>
      </c>
      <c r="K8" s="475"/>
      <c r="L8" s="127" t="s">
        <v>22</v>
      </c>
      <c r="M8" s="127" t="s">
        <v>7</v>
      </c>
      <c r="N8" s="128" t="s">
        <v>8</v>
      </c>
      <c r="O8" s="132" t="s">
        <v>56</v>
      </c>
      <c r="P8" s="130" t="s">
        <v>58</v>
      </c>
      <c r="Q8" s="130" t="s">
        <v>59</v>
      </c>
      <c r="R8" s="152" t="s">
        <v>60</v>
      </c>
      <c r="S8" s="475"/>
      <c r="T8" s="127" t="s">
        <v>21</v>
      </c>
      <c r="U8" s="127" t="s">
        <v>7</v>
      </c>
      <c r="V8" s="128" t="s">
        <v>8</v>
      </c>
      <c r="W8" s="132" t="s">
        <v>56</v>
      </c>
      <c r="X8" s="130" t="s">
        <v>58</v>
      </c>
      <c r="Y8" s="130" t="s">
        <v>59</v>
      </c>
      <c r="Z8" s="131" t="s">
        <v>60</v>
      </c>
      <c r="AA8" s="56"/>
    </row>
    <row r="9" spans="2:32" s="62" customFormat="1">
      <c r="B9" s="6"/>
      <c r="C9" s="366" t="s">
        <v>141</v>
      </c>
      <c r="D9" s="369"/>
      <c r="E9" s="9"/>
      <c r="F9" s="10"/>
      <c r="G9" s="2" t="s">
        <v>57</v>
      </c>
      <c r="H9" s="2" t="s">
        <v>57</v>
      </c>
      <c r="I9" s="2" t="s">
        <v>57</v>
      </c>
      <c r="J9" s="107" t="s">
        <v>57</v>
      </c>
      <c r="K9" s="475"/>
      <c r="L9" s="153"/>
      <c r="M9" s="4"/>
      <c r="N9" s="10"/>
      <c r="O9" s="2" t="s">
        <v>57</v>
      </c>
      <c r="P9" s="2" t="s">
        <v>57</v>
      </c>
      <c r="Q9" s="2" t="s">
        <v>57</v>
      </c>
      <c r="R9" s="108" t="s">
        <v>57</v>
      </c>
      <c r="S9" s="475"/>
      <c r="T9" s="153"/>
      <c r="U9" s="4"/>
      <c r="V9" s="10"/>
      <c r="W9" s="2" t="s">
        <v>57</v>
      </c>
      <c r="X9" s="2" t="s">
        <v>57</v>
      </c>
      <c r="Y9" s="2" t="s">
        <v>57</v>
      </c>
      <c r="Z9" s="107" t="s">
        <v>57</v>
      </c>
      <c r="AA9" s="61"/>
      <c r="AD9" s="63"/>
      <c r="AF9" s="64"/>
    </row>
    <row r="10" spans="2:32">
      <c r="B10" s="6">
        <v>2.0099999999999998</v>
      </c>
      <c r="C10" s="372" t="s">
        <v>137</v>
      </c>
      <c r="D10" s="370">
        <f>1846704/1000</f>
        <v>1846.704</v>
      </c>
      <c r="E10" s="245">
        <f>326792/1000</f>
        <v>326.79199999999997</v>
      </c>
      <c r="F10" s="376">
        <f t="shared" ref="F10:F18" si="0">D10+E10</f>
        <v>2173.4960000000001</v>
      </c>
      <c r="G10" s="384" t="s">
        <v>19</v>
      </c>
      <c r="H10" s="385">
        <v>0</v>
      </c>
      <c r="I10" s="386">
        <v>0.31</v>
      </c>
      <c r="J10" s="387">
        <f t="shared" ref="J10:J15" si="1">1-H10-I10</f>
        <v>0.69</v>
      </c>
      <c r="K10" s="475"/>
      <c r="L10" s="244">
        <v>457</v>
      </c>
      <c r="M10" s="245"/>
      <c r="N10" s="376">
        <f t="shared" ref="N10:N19" si="2">L10+M10</f>
        <v>457</v>
      </c>
      <c r="O10" s="384" t="s">
        <v>19</v>
      </c>
      <c r="P10" s="385"/>
      <c r="Q10" s="386">
        <v>0.75</v>
      </c>
      <c r="R10" s="387">
        <f t="shared" ref="R10:R15" si="3">1-P10-Q10</f>
        <v>0.25</v>
      </c>
      <c r="S10" s="475"/>
      <c r="T10" s="244">
        <v>329</v>
      </c>
      <c r="U10" s="245"/>
      <c r="V10" s="376">
        <f t="shared" ref="V10:V19" si="4">T10+U10</f>
        <v>329</v>
      </c>
      <c r="W10" s="384" t="s">
        <v>19</v>
      </c>
      <c r="X10" s="385"/>
      <c r="Y10" s="386">
        <v>0.75</v>
      </c>
      <c r="Z10" s="387">
        <f t="shared" ref="Z10:Z15" si="5">1-X10-Y10</f>
        <v>0.25</v>
      </c>
      <c r="AA10" s="57"/>
      <c r="AF10" s="65"/>
    </row>
    <row r="11" spans="2:32">
      <c r="B11" s="6">
        <v>2.02</v>
      </c>
      <c r="C11" s="372" t="s">
        <v>138</v>
      </c>
      <c r="D11" s="269">
        <f>118000/1000</f>
        <v>118</v>
      </c>
      <c r="E11" s="247"/>
      <c r="F11" s="377">
        <f t="shared" si="0"/>
        <v>118</v>
      </c>
      <c r="G11" s="388" t="s">
        <v>19</v>
      </c>
      <c r="H11" s="389">
        <v>0.68</v>
      </c>
      <c r="I11" s="390">
        <v>0.13</v>
      </c>
      <c r="J11" s="391">
        <f t="shared" si="1"/>
        <v>0.18999999999999995</v>
      </c>
      <c r="K11" s="475"/>
      <c r="L11" s="246">
        <v>70</v>
      </c>
      <c r="M11" s="247"/>
      <c r="N11" s="377">
        <f t="shared" si="2"/>
        <v>70</v>
      </c>
      <c r="O11" s="388" t="s">
        <v>19</v>
      </c>
      <c r="P11" s="389">
        <v>1</v>
      </c>
      <c r="Q11" s="390"/>
      <c r="R11" s="391">
        <f t="shared" si="3"/>
        <v>0</v>
      </c>
      <c r="S11" s="475"/>
      <c r="T11" s="246">
        <v>101</v>
      </c>
      <c r="U11" s="247"/>
      <c r="V11" s="377">
        <f t="shared" si="4"/>
        <v>101</v>
      </c>
      <c r="W11" s="388" t="s">
        <v>19</v>
      </c>
      <c r="X11" s="395">
        <v>1</v>
      </c>
      <c r="Y11" s="396"/>
      <c r="Z11" s="391">
        <f t="shared" si="5"/>
        <v>0</v>
      </c>
      <c r="AA11" s="57"/>
      <c r="AF11" s="65"/>
    </row>
    <row r="12" spans="2:32">
      <c r="B12" s="6">
        <v>2.0299999999999998</v>
      </c>
      <c r="C12" s="372" t="s">
        <v>135</v>
      </c>
      <c r="D12" s="269">
        <f>446326/1000</f>
        <v>446.32600000000002</v>
      </c>
      <c r="E12" s="247">
        <f>572027/1000</f>
        <v>572.02700000000004</v>
      </c>
      <c r="F12" s="377">
        <f t="shared" si="0"/>
        <v>1018.3530000000001</v>
      </c>
      <c r="G12" s="388" t="s">
        <v>19</v>
      </c>
      <c r="H12" s="389"/>
      <c r="I12" s="390"/>
      <c r="J12" s="391">
        <f t="shared" si="1"/>
        <v>1</v>
      </c>
      <c r="K12" s="475"/>
      <c r="L12" s="246">
        <v>137</v>
      </c>
      <c r="M12" s="247"/>
      <c r="N12" s="377">
        <f t="shared" si="2"/>
        <v>137</v>
      </c>
      <c r="O12" s="388" t="s">
        <v>19</v>
      </c>
      <c r="P12" s="389"/>
      <c r="Q12" s="390">
        <v>0.75</v>
      </c>
      <c r="R12" s="391">
        <f t="shared" si="3"/>
        <v>0.25</v>
      </c>
      <c r="S12" s="475"/>
      <c r="T12" s="246">
        <v>241</v>
      </c>
      <c r="U12" s="247"/>
      <c r="V12" s="377">
        <f t="shared" si="4"/>
        <v>241</v>
      </c>
      <c r="W12" s="388" t="s">
        <v>19</v>
      </c>
      <c r="X12" s="389"/>
      <c r="Y12" s="390">
        <v>0.75</v>
      </c>
      <c r="Z12" s="391">
        <f t="shared" si="5"/>
        <v>0.25</v>
      </c>
      <c r="AA12" s="57"/>
    </row>
    <row r="13" spans="2:32">
      <c r="B13" s="6">
        <v>2.04</v>
      </c>
      <c r="C13" s="372" t="s">
        <v>136</v>
      </c>
      <c r="D13" s="269">
        <f>411396/1000</f>
        <v>411.39600000000002</v>
      </c>
      <c r="E13" s="247">
        <f>272027/1000</f>
        <v>272.02699999999999</v>
      </c>
      <c r="F13" s="377">
        <f t="shared" si="0"/>
        <v>683.423</v>
      </c>
      <c r="G13" s="388" t="s">
        <v>19</v>
      </c>
      <c r="H13" s="389">
        <v>0</v>
      </c>
      <c r="I13" s="390">
        <v>0.2</v>
      </c>
      <c r="J13" s="391">
        <f t="shared" si="1"/>
        <v>0.8</v>
      </c>
      <c r="K13" s="475"/>
      <c r="L13" s="246">
        <v>185</v>
      </c>
      <c r="M13" s="247"/>
      <c r="N13" s="377">
        <f t="shared" si="2"/>
        <v>185</v>
      </c>
      <c r="O13" s="388" t="s">
        <v>19</v>
      </c>
      <c r="P13" s="389"/>
      <c r="Q13" s="390">
        <v>0.75</v>
      </c>
      <c r="R13" s="391">
        <f t="shared" si="3"/>
        <v>0.25</v>
      </c>
      <c r="S13" s="475"/>
      <c r="T13" s="246">
        <v>169</v>
      </c>
      <c r="U13" s="247"/>
      <c r="V13" s="377">
        <f t="shared" si="4"/>
        <v>169</v>
      </c>
      <c r="W13" s="388" t="s">
        <v>19</v>
      </c>
      <c r="X13" s="389"/>
      <c r="Y13" s="390">
        <v>0.75</v>
      </c>
      <c r="Z13" s="391">
        <f t="shared" si="5"/>
        <v>0.25</v>
      </c>
      <c r="AA13" s="57"/>
    </row>
    <row r="14" spans="2:32">
      <c r="B14" s="6">
        <v>2.0499999999999998</v>
      </c>
      <c r="C14" s="372" t="s">
        <v>139</v>
      </c>
      <c r="D14" s="259">
        <f>98237/1000</f>
        <v>98.236999999999995</v>
      </c>
      <c r="E14" s="249"/>
      <c r="F14" s="377">
        <f t="shared" si="0"/>
        <v>98.236999999999995</v>
      </c>
      <c r="G14" s="388" t="s">
        <v>19</v>
      </c>
      <c r="H14" s="392">
        <v>0.41</v>
      </c>
      <c r="I14" s="393">
        <v>0</v>
      </c>
      <c r="J14" s="391">
        <f t="shared" si="1"/>
        <v>0.59000000000000008</v>
      </c>
      <c r="K14" s="475"/>
      <c r="L14" s="248">
        <v>146</v>
      </c>
      <c r="M14" s="249"/>
      <c r="N14" s="377">
        <f t="shared" si="2"/>
        <v>146</v>
      </c>
      <c r="O14" s="388" t="s">
        <v>19</v>
      </c>
      <c r="P14" s="392"/>
      <c r="Q14" s="393">
        <v>0.75</v>
      </c>
      <c r="R14" s="391">
        <f t="shared" si="3"/>
        <v>0.25</v>
      </c>
      <c r="S14" s="475"/>
      <c r="T14" s="248">
        <v>123</v>
      </c>
      <c r="U14" s="249"/>
      <c r="V14" s="377">
        <f t="shared" si="4"/>
        <v>123</v>
      </c>
      <c r="W14" s="388" t="s">
        <v>19</v>
      </c>
      <c r="X14" s="392"/>
      <c r="Y14" s="393">
        <v>0.75</v>
      </c>
      <c r="Z14" s="391">
        <f t="shared" si="5"/>
        <v>0.25</v>
      </c>
      <c r="AA14" s="57"/>
    </row>
    <row r="15" spans="2:32">
      <c r="B15" s="6">
        <v>2.06</v>
      </c>
      <c r="C15" s="372" t="s">
        <v>140</v>
      </c>
      <c r="D15" s="259">
        <f>22000/1000</f>
        <v>22</v>
      </c>
      <c r="E15" s="249"/>
      <c r="F15" s="377">
        <f t="shared" si="0"/>
        <v>22</v>
      </c>
      <c r="G15" s="388" t="s">
        <v>19</v>
      </c>
      <c r="H15" s="392"/>
      <c r="I15" s="393"/>
      <c r="J15" s="391">
        <f t="shared" si="1"/>
        <v>1</v>
      </c>
      <c r="K15" s="475"/>
      <c r="L15" s="248">
        <v>5</v>
      </c>
      <c r="M15" s="249"/>
      <c r="N15" s="377">
        <f t="shared" si="2"/>
        <v>5</v>
      </c>
      <c r="O15" s="388" t="s">
        <v>19</v>
      </c>
      <c r="P15" s="392"/>
      <c r="Q15" s="393">
        <v>0.75</v>
      </c>
      <c r="R15" s="391">
        <f t="shared" si="3"/>
        <v>0.25</v>
      </c>
      <c r="S15" s="475"/>
      <c r="T15" s="248">
        <v>37</v>
      </c>
      <c r="U15" s="249"/>
      <c r="V15" s="378">
        <f>T15+U15</f>
        <v>37</v>
      </c>
      <c r="W15" s="394" t="s">
        <v>19</v>
      </c>
      <c r="X15" s="392"/>
      <c r="Y15" s="393">
        <v>0.75</v>
      </c>
      <c r="Z15" s="397">
        <f t="shared" si="5"/>
        <v>0.25</v>
      </c>
      <c r="AA15" s="57"/>
    </row>
    <row r="16" spans="2:32">
      <c r="B16" s="6">
        <v>2.0699999999999998</v>
      </c>
      <c r="C16" s="372" t="s">
        <v>133</v>
      </c>
      <c r="D16" s="259"/>
      <c r="E16" s="249"/>
      <c r="F16" s="379">
        <f>D16+E16</f>
        <v>0</v>
      </c>
      <c r="G16" s="398" t="s">
        <v>19</v>
      </c>
      <c r="H16" s="392"/>
      <c r="I16" s="393"/>
      <c r="J16" s="391">
        <f>1-H16-I16</f>
        <v>1</v>
      </c>
      <c r="K16" s="475"/>
      <c r="L16" s="248"/>
      <c r="M16" s="249"/>
      <c r="N16" s="379">
        <f>L16+M16</f>
        <v>0</v>
      </c>
      <c r="O16" s="398" t="s">
        <v>19</v>
      </c>
      <c r="P16" s="392"/>
      <c r="Q16" s="393"/>
      <c r="R16" s="391">
        <f>1-P16-Q16</f>
        <v>1</v>
      </c>
      <c r="S16" s="475"/>
      <c r="T16" s="248"/>
      <c r="U16" s="249"/>
      <c r="V16" s="379">
        <f>T16+U16</f>
        <v>0</v>
      </c>
      <c r="W16" s="398" t="s">
        <v>19</v>
      </c>
      <c r="X16" s="392"/>
      <c r="Y16" s="393"/>
      <c r="Z16" s="391">
        <f>1-X16-Y16</f>
        <v>1</v>
      </c>
      <c r="AA16" s="57"/>
    </row>
    <row r="17" spans="2:32">
      <c r="B17" s="6">
        <v>2.08</v>
      </c>
      <c r="C17" s="372" t="s">
        <v>150</v>
      </c>
      <c r="D17" s="259"/>
      <c r="E17" s="249"/>
      <c r="F17" s="377">
        <f>D17+E17</f>
        <v>0</v>
      </c>
      <c r="G17" s="388" t="s">
        <v>19</v>
      </c>
      <c r="H17" s="392"/>
      <c r="I17" s="393"/>
      <c r="J17" s="391">
        <f>1-H17-I17</f>
        <v>1</v>
      </c>
      <c r="K17" s="475"/>
      <c r="L17" s="248"/>
      <c r="M17" s="249"/>
      <c r="N17" s="377">
        <f>L17+M17</f>
        <v>0</v>
      </c>
      <c r="O17" s="388" t="s">
        <v>19</v>
      </c>
      <c r="P17" s="392"/>
      <c r="Q17" s="393"/>
      <c r="R17" s="391">
        <f>1-P17-Q17</f>
        <v>1</v>
      </c>
      <c r="S17" s="475"/>
      <c r="T17" s="248"/>
      <c r="U17" s="249"/>
      <c r="V17" s="377">
        <f>T17+U17</f>
        <v>0</v>
      </c>
      <c r="W17" s="388" t="s">
        <v>19</v>
      </c>
      <c r="X17" s="392"/>
      <c r="Y17" s="393"/>
      <c r="Z17" s="391">
        <f>1-X17-Y17</f>
        <v>1</v>
      </c>
      <c r="AA17" s="57"/>
    </row>
    <row r="18" spans="2:32">
      <c r="B18" s="6">
        <v>2.09</v>
      </c>
      <c r="C18" s="373" t="s">
        <v>134</v>
      </c>
      <c r="D18" s="371">
        <f>386158/1000</f>
        <v>386.15800000000002</v>
      </c>
      <c r="E18" s="251"/>
      <c r="F18" s="381">
        <f t="shared" si="0"/>
        <v>386.15800000000002</v>
      </c>
      <c r="G18" s="403">
        <v>1</v>
      </c>
      <c r="H18" s="404" t="s">
        <v>19</v>
      </c>
      <c r="I18" s="404" t="s">
        <v>19</v>
      </c>
      <c r="J18" s="405" t="s">
        <v>19</v>
      </c>
      <c r="K18" s="475"/>
      <c r="L18" s="250">
        <v>3858</v>
      </c>
      <c r="M18" s="251"/>
      <c r="N18" s="381">
        <f t="shared" si="2"/>
        <v>3858</v>
      </c>
      <c r="O18" s="403">
        <v>1</v>
      </c>
      <c r="P18" s="404" t="s">
        <v>19</v>
      </c>
      <c r="Q18" s="404" t="s">
        <v>19</v>
      </c>
      <c r="R18" s="406" t="s">
        <v>19</v>
      </c>
      <c r="S18" s="475"/>
      <c r="T18" s="250">
        <v>4274</v>
      </c>
      <c r="U18" s="251"/>
      <c r="V18" s="381">
        <f t="shared" si="4"/>
        <v>4274</v>
      </c>
      <c r="W18" s="403">
        <v>1</v>
      </c>
      <c r="X18" s="404" t="s">
        <v>19</v>
      </c>
      <c r="Y18" s="404" t="s">
        <v>19</v>
      </c>
      <c r="Z18" s="405" t="s">
        <v>19</v>
      </c>
      <c r="AA18" s="57"/>
    </row>
    <row r="19" spans="2:32" ht="15.75" thickBot="1">
      <c r="B19" s="6">
        <v>2.1</v>
      </c>
      <c r="C19" s="367" t="s">
        <v>66</v>
      </c>
      <c r="D19" s="95">
        <f>SUM(D10:D18)</f>
        <v>3328.8209999999999</v>
      </c>
      <c r="E19" s="92">
        <f>SUM(E10:E18)</f>
        <v>1170.846</v>
      </c>
      <c r="F19" s="93">
        <f>D19+E19</f>
        <v>4499.6669999999995</v>
      </c>
      <c r="G19" s="91">
        <f>G18*F18</f>
        <v>386.15800000000002</v>
      </c>
      <c r="H19" s="91">
        <f>H10*F10+H11*F11+H12*F12+H13*F13+H14*F14+H15*F15+H16*F16+H17*F17</f>
        <v>120.51717000000001</v>
      </c>
      <c r="I19" s="91">
        <f>I10*F10+I11*F11+I12*F12+I13*F13+I14*F14+I15*F15+I16*F16+I17*F17</f>
        <v>825.80836000000011</v>
      </c>
      <c r="J19" s="94">
        <f>J10*F10+J11*F11+J12*F12+J13*F13+J14*F14+J15*F15+J16*F16+J17*F17</f>
        <v>3167.1834699999999</v>
      </c>
      <c r="K19" s="475"/>
      <c r="L19" s="92">
        <f>SUM(L10:L18)</f>
        <v>4858</v>
      </c>
      <c r="M19" s="92">
        <f>SUM(M10:M18)</f>
        <v>0</v>
      </c>
      <c r="N19" s="93">
        <f t="shared" si="2"/>
        <v>4858</v>
      </c>
      <c r="O19" s="91">
        <f>O18*N18</f>
        <v>3858</v>
      </c>
      <c r="P19" s="91">
        <f>P10*N10+P11*N11+P12*N12+P13*N13+P14*N14+P15*N15+P16*N16+P17*N17</f>
        <v>70</v>
      </c>
      <c r="Q19" s="91">
        <f>Q10*N10+Q11*N11+Q12*N12+Q13*N13+Q14*N14+Q15*N15+Q16*N16+Q17*N17</f>
        <v>697.5</v>
      </c>
      <c r="R19" s="94">
        <f>R10*N10+R11*N11+R12*N12+R13*N13+R14*N14+R15*N15+R16*N16+R17*N17</f>
        <v>232.5</v>
      </c>
      <c r="S19" s="475"/>
      <c r="T19" s="92">
        <f>SUM(T10:T18)</f>
        <v>5274</v>
      </c>
      <c r="U19" s="92">
        <f>SUM(U10:U18)</f>
        <v>0</v>
      </c>
      <c r="V19" s="93">
        <f t="shared" si="4"/>
        <v>5274</v>
      </c>
      <c r="W19" s="91">
        <f>W18*V18</f>
        <v>4274</v>
      </c>
      <c r="X19" s="91">
        <f>X10*V10+X11*V11+X12*V12+X13*V13+X14*V14+X15*V15+X16*V16+X17*V17</f>
        <v>101</v>
      </c>
      <c r="Y19" s="91">
        <f>Y10*V10+Y11*V11+Y12*V12+Y13*V13+Y14*V14+Y15*V15+Y16*V16+Y17*V17</f>
        <v>674.25</v>
      </c>
      <c r="Z19" s="94">
        <f>Z10*V10+Z11*V11+Z12*V12+Z13*V13+Z14*V14+Z15*V15+Z16*V16+Z17*V17</f>
        <v>224.75</v>
      </c>
      <c r="AA19" s="57"/>
    </row>
    <row r="20" spans="2:32" ht="11.25" customHeight="1" thickBot="1">
      <c r="B20" s="6"/>
      <c r="C20" s="194"/>
      <c r="D20" s="195"/>
      <c r="E20" s="195"/>
      <c r="F20" s="195"/>
      <c r="G20" s="295"/>
      <c r="H20" s="295"/>
      <c r="I20" s="295"/>
      <c r="J20" s="295"/>
      <c r="K20" s="196"/>
      <c r="L20" s="195"/>
      <c r="M20" s="195"/>
      <c r="N20" s="195"/>
      <c r="O20" s="195"/>
      <c r="P20" s="195"/>
      <c r="Q20" s="195"/>
      <c r="R20" s="195"/>
      <c r="S20" s="196"/>
      <c r="T20" s="195"/>
      <c r="U20" s="195"/>
      <c r="V20" s="195"/>
      <c r="W20" s="195"/>
      <c r="X20" s="195"/>
      <c r="Y20" s="195"/>
      <c r="Z20" s="195"/>
      <c r="AA20" s="57"/>
    </row>
    <row r="21" spans="2:32" ht="15" customHeight="1">
      <c r="B21" s="6">
        <v>2.11</v>
      </c>
      <c r="C21" s="201" t="s">
        <v>85</v>
      </c>
      <c r="D21" s="252">
        <f>2283381/1000</f>
        <v>2283.3809999999999</v>
      </c>
      <c r="E21" s="252">
        <f>673027/1000</f>
        <v>673.02700000000004</v>
      </c>
      <c r="F21" s="355">
        <f>SUM(D21:E21)</f>
        <v>2956.4079999999999</v>
      </c>
      <c r="G21" s="464" t="s">
        <v>113</v>
      </c>
      <c r="H21" s="465"/>
      <c r="I21" s="456" t="s">
        <v>112</v>
      </c>
      <c r="J21" s="457"/>
      <c r="K21" s="196"/>
      <c r="L21" s="254">
        <v>3332</v>
      </c>
      <c r="M21" s="252"/>
      <c r="N21" s="355">
        <f>SUM(L21:M21)</f>
        <v>3332</v>
      </c>
      <c r="O21" s="464" t="s">
        <v>113</v>
      </c>
      <c r="P21" s="465"/>
      <c r="Q21" s="456" t="str">
        <f>I21</f>
        <v>Savings % of Baseline</v>
      </c>
      <c r="R21" s="457"/>
      <c r="S21" s="196"/>
      <c r="T21" s="254">
        <v>3617</v>
      </c>
      <c r="U21" s="252"/>
      <c r="V21" s="355">
        <f>SUM(T21:U21)</f>
        <v>3617</v>
      </c>
      <c r="W21" s="464" t="s">
        <v>113</v>
      </c>
      <c r="X21" s="465"/>
      <c r="Y21" s="456" t="str">
        <f>I21</f>
        <v>Savings % of Baseline</v>
      </c>
      <c r="Z21" s="457"/>
      <c r="AA21" s="57"/>
    </row>
    <row r="22" spans="2:32">
      <c r="B22" s="6">
        <v>2.12</v>
      </c>
      <c r="C22" s="197" t="s">
        <v>86</v>
      </c>
      <c r="D22" s="253">
        <f>1045440/1000</f>
        <v>1045.44</v>
      </c>
      <c r="E22" s="253">
        <f>497762/1000</f>
        <v>497.762</v>
      </c>
      <c r="F22" s="356">
        <f>SUM(D22:E22)</f>
        <v>1543.202</v>
      </c>
      <c r="G22" s="466"/>
      <c r="H22" s="467"/>
      <c r="I22" s="458"/>
      <c r="J22" s="459"/>
      <c r="K22" s="196"/>
      <c r="L22" s="255">
        <v>1526</v>
      </c>
      <c r="M22" s="253"/>
      <c r="N22" s="356">
        <f>SUM(L22:M22)</f>
        <v>1526</v>
      </c>
      <c r="O22" s="466"/>
      <c r="P22" s="467"/>
      <c r="Q22" s="458"/>
      <c r="R22" s="459"/>
      <c r="S22" s="196"/>
      <c r="T22" s="255">
        <v>1657</v>
      </c>
      <c r="U22" s="253"/>
      <c r="V22" s="356">
        <f>SUM(T22:U22)</f>
        <v>1657</v>
      </c>
      <c r="W22" s="466"/>
      <c r="X22" s="467"/>
      <c r="Y22" s="458"/>
      <c r="Z22" s="459"/>
      <c r="AA22" s="57"/>
    </row>
    <row r="23" spans="2:32" ht="15.75" thickBot="1">
      <c r="B23" s="6">
        <v>2.13</v>
      </c>
      <c r="C23" s="198" t="s">
        <v>153</v>
      </c>
      <c r="D23" s="200">
        <f>SUM(D21:D22)</f>
        <v>3328.8209999999999</v>
      </c>
      <c r="E23" s="205">
        <f>SUM(E21:E22)</f>
        <v>1170.789</v>
      </c>
      <c r="F23" s="357">
        <f>SUM(D23:E23)</f>
        <v>4499.6099999999997</v>
      </c>
      <c r="G23" s="462">
        <f>'Form 1 - Core RRL'!E17</f>
        <v>51900</v>
      </c>
      <c r="H23" s="463"/>
      <c r="I23" s="460">
        <f>F23/G23</f>
        <v>8.6697687861271674E-2</v>
      </c>
      <c r="J23" s="461"/>
      <c r="K23" s="196"/>
      <c r="L23" s="203">
        <f>SUM(L21:L22)</f>
        <v>4858</v>
      </c>
      <c r="M23" s="204">
        <f>SUM(M21:M22)</f>
        <v>0</v>
      </c>
      <c r="N23" s="358">
        <f>SUM(L23:M23)</f>
        <v>4858</v>
      </c>
      <c r="O23" s="462">
        <f>'Form 1 - Core RRL'!H17</f>
        <v>52419</v>
      </c>
      <c r="P23" s="463"/>
      <c r="Q23" s="460">
        <f>N23/O23</f>
        <v>9.2676319655086895E-2</v>
      </c>
      <c r="R23" s="461"/>
      <c r="S23" s="196"/>
      <c r="T23" s="203">
        <f>SUM(T21:T22)</f>
        <v>5274</v>
      </c>
      <c r="U23" s="204">
        <f>SUM(U21:U22)</f>
        <v>0</v>
      </c>
      <c r="V23" s="358">
        <f>SUM(T23:U23)</f>
        <v>5274</v>
      </c>
      <c r="W23" s="462">
        <f>'Form 1 - Core RRL'!K17</f>
        <v>52943.19</v>
      </c>
      <c r="X23" s="463"/>
      <c r="Y23" s="460">
        <f>V23/W23</f>
        <v>9.9616211263431606E-2</v>
      </c>
      <c r="Z23" s="461"/>
      <c r="AA23" s="57"/>
    </row>
    <row r="24" spans="2:32" ht="15.75" thickBot="1">
      <c r="B24" s="66"/>
      <c r="C24" s="242"/>
      <c r="D24" s="242"/>
      <c r="E24" s="242"/>
      <c r="F24" s="243"/>
      <c r="G24" s="243"/>
      <c r="H24" s="243"/>
      <c r="I24" s="243"/>
      <c r="J24" s="243"/>
      <c r="K24" s="243"/>
      <c r="L24" s="243"/>
      <c r="M24" s="243"/>
      <c r="N24" s="243"/>
      <c r="O24" s="243"/>
      <c r="P24" s="243"/>
      <c r="Q24" s="243"/>
      <c r="R24" s="243"/>
      <c r="S24" s="243"/>
      <c r="T24" s="243"/>
      <c r="U24" s="243"/>
      <c r="V24" s="243"/>
      <c r="W24" s="243"/>
      <c r="X24" s="243"/>
      <c r="Y24" s="243"/>
      <c r="Z24" s="243"/>
      <c r="AA24" s="69"/>
    </row>
    <row r="25" spans="2:32">
      <c r="C25" s="70"/>
    </row>
    <row r="26" spans="2:32" ht="12" hidden="1" customHeight="1">
      <c r="B26" s="51"/>
      <c r="C26" s="52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150"/>
      <c r="T26" s="145"/>
      <c r="U26" s="145"/>
      <c r="V26" s="145"/>
      <c r="W26" s="145"/>
      <c r="X26" s="145"/>
      <c r="Y26" s="145"/>
      <c r="Z26" s="145"/>
      <c r="AA26" s="146"/>
    </row>
    <row r="27" spans="2:32" ht="15.75" hidden="1" customHeight="1">
      <c r="B27" s="1"/>
      <c r="C27" s="453" t="str">
        <f>C5</f>
        <v>Efficiency Savings</v>
      </c>
      <c r="D27" s="454"/>
      <c r="E27" s="454"/>
      <c r="F27" s="454"/>
      <c r="G27" s="454"/>
      <c r="H27" s="454"/>
      <c r="I27" s="454"/>
      <c r="J27" s="454"/>
      <c r="K27" s="454"/>
      <c r="L27" s="454"/>
      <c r="M27" s="454"/>
      <c r="N27" s="454"/>
      <c r="O27" s="454"/>
      <c r="P27" s="454"/>
      <c r="Q27" s="454"/>
      <c r="R27" s="455"/>
      <c r="S27" s="452"/>
      <c r="T27" s="137"/>
      <c r="U27" s="137"/>
      <c r="V27" s="137"/>
      <c r="W27" s="137"/>
      <c r="X27" s="137"/>
      <c r="Y27" s="137"/>
      <c r="Z27" s="137"/>
      <c r="AA27" s="134"/>
    </row>
    <row r="28" spans="2:32" ht="7.5" hidden="1" customHeight="1" thickBot="1">
      <c r="B28" s="1"/>
      <c r="C28" s="58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452"/>
      <c r="T28" s="133"/>
      <c r="U28" s="133"/>
      <c r="V28" s="133"/>
      <c r="W28" s="133"/>
      <c r="X28" s="133"/>
      <c r="Y28" s="133"/>
      <c r="Z28" s="133"/>
      <c r="AA28" s="134"/>
    </row>
    <row r="29" spans="2:32" ht="15.75" hidden="1" customHeight="1">
      <c r="B29" s="1"/>
      <c r="C29" s="450" t="str">
        <f>C7</f>
        <v>Efficiency Savings Programme Details</v>
      </c>
      <c r="D29" s="447" t="s">
        <v>95</v>
      </c>
      <c r="E29" s="448"/>
      <c r="F29" s="449"/>
      <c r="G29" s="495" t="s">
        <v>6</v>
      </c>
      <c r="H29" s="496"/>
      <c r="I29" s="496"/>
      <c r="J29" s="497"/>
      <c r="K29" s="474"/>
      <c r="L29" s="447" t="s">
        <v>115</v>
      </c>
      <c r="M29" s="448"/>
      <c r="N29" s="449"/>
      <c r="O29" s="495" t="s">
        <v>6</v>
      </c>
      <c r="P29" s="496"/>
      <c r="Q29" s="496"/>
      <c r="R29" s="497"/>
      <c r="S29" s="452"/>
      <c r="T29" s="149"/>
      <c r="U29" s="149"/>
      <c r="V29" s="149"/>
      <c r="W29" s="494"/>
      <c r="X29" s="494"/>
      <c r="Y29" s="494"/>
      <c r="Z29" s="494"/>
      <c r="AA29" s="147"/>
    </row>
    <row r="30" spans="2:32" ht="25.5" hidden="1" customHeight="1">
      <c r="B30" s="11" t="s">
        <v>10</v>
      </c>
      <c r="C30" s="451"/>
      <c r="D30" s="161" t="s">
        <v>21</v>
      </c>
      <c r="E30" s="162" t="s">
        <v>7</v>
      </c>
      <c r="F30" s="163" t="s">
        <v>8</v>
      </c>
      <c r="G30" s="166" t="s">
        <v>56</v>
      </c>
      <c r="H30" s="164" t="s">
        <v>58</v>
      </c>
      <c r="I30" s="164" t="s">
        <v>59</v>
      </c>
      <c r="J30" s="165" t="s">
        <v>60</v>
      </c>
      <c r="K30" s="474"/>
      <c r="L30" s="161" t="s">
        <v>21</v>
      </c>
      <c r="M30" s="162" t="s">
        <v>7</v>
      </c>
      <c r="N30" s="163" t="s">
        <v>8</v>
      </c>
      <c r="O30" s="166" t="s">
        <v>56</v>
      </c>
      <c r="P30" s="164" t="s">
        <v>58</v>
      </c>
      <c r="Q30" s="164" t="s">
        <v>59</v>
      </c>
      <c r="R30" s="165" t="s">
        <v>60</v>
      </c>
      <c r="S30" s="452"/>
      <c r="T30" s="139"/>
      <c r="U30" s="139"/>
      <c r="V30" s="140"/>
      <c r="W30" s="141"/>
      <c r="X30" s="138"/>
      <c r="Y30" s="138"/>
      <c r="Z30" s="138"/>
      <c r="AA30" s="147"/>
    </row>
    <row r="31" spans="2:32" s="62" customFormat="1" ht="15" hidden="1" customHeight="1">
      <c r="B31" s="6"/>
      <c r="C31" s="366" t="s">
        <v>141</v>
      </c>
      <c r="D31" s="96"/>
      <c r="E31" s="4"/>
      <c r="F31" s="10"/>
      <c r="G31" s="2" t="s">
        <v>57</v>
      </c>
      <c r="H31" s="2" t="s">
        <v>57</v>
      </c>
      <c r="I31" s="2" t="s">
        <v>57</v>
      </c>
      <c r="J31" s="107" t="s">
        <v>57</v>
      </c>
      <c r="K31" s="474"/>
      <c r="L31" s="96"/>
      <c r="M31" s="4"/>
      <c r="N31" s="10"/>
      <c r="O31" s="2" t="s">
        <v>57</v>
      </c>
      <c r="P31" s="2" t="s">
        <v>57</v>
      </c>
      <c r="Q31" s="2" t="s">
        <v>57</v>
      </c>
      <c r="R31" s="107" t="s">
        <v>57</v>
      </c>
      <c r="S31" s="452"/>
      <c r="T31" s="142"/>
      <c r="U31" s="142"/>
      <c r="V31" s="135"/>
      <c r="W31" s="135"/>
      <c r="X31" s="135"/>
      <c r="Y31" s="135"/>
      <c r="Z31" s="135"/>
      <c r="AA31" s="148"/>
      <c r="AD31" s="63"/>
      <c r="AF31" s="64"/>
    </row>
    <row r="32" spans="2:32" ht="15" hidden="1" customHeight="1">
      <c r="B32" s="6">
        <v>2.17</v>
      </c>
      <c r="C32" s="372" t="s">
        <v>137</v>
      </c>
      <c r="D32" s="370"/>
      <c r="E32" s="245"/>
      <c r="F32" s="376">
        <f t="shared" ref="F32:F41" si="6">D32+E32</f>
        <v>0</v>
      </c>
      <c r="G32" s="384" t="s">
        <v>19</v>
      </c>
      <c r="H32" s="385"/>
      <c r="I32" s="386"/>
      <c r="J32" s="387">
        <f t="shared" ref="J32:J37" si="7">1-H32-I32</f>
        <v>1</v>
      </c>
      <c r="K32" s="474"/>
      <c r="L32" s="244"/>
      <c r="M32" s="245"/>
      <c r="N32" s="376">
        <f t="shared" ref="N32:N41" si="8">L32+M32</f>
        <v>0</v>
      </c>
      <c r="O32" s="384" t="s">
        <v>19</v>
      </c>
      <c r="P32" s="385"/>
      <c r="Q32" s="386"/>
      <c r="R32" s="387">
        <f t="shared" ref="R32:R37" si="9">1-P32-Q32</f>
        <v>1</v>
      </c>
      <c r="S32" s="452"/>
      <c r="T32" s="142"/>
      <c r="U32" s="142"/>
      <c r="V32" s="135"/>
      <c r="W32" s="143"/>
      <c r="X32" s="157"/>
      <c r="Y32" s="144"/>
      <c r="Z32" s="144"/>
      <c r="AA32" s="134"/>
      <c r="AF32" s="65"/>
    </row>
    <row r="33" spans="2:32" ht="15" hidden="1" customHeight="1">
      <c r="B33" s="6">
        <v>2.1800000000000002</v>
      </c>
      <c r="C33" s="372" t="s">
        <v>138</v>
      </c>
      <c r="D33" s="269"/>
      <c r="E33" s="247"/>
      <c r="F33" s="377">
        <f t="shared" si="6"/>
        <v>0</v>
      </c>
      <c r="G33" s="388" t="s">
        <v>19</v>
      </c>
      <c r="H33" s="389"/>
      <c r="I33" s="390"/>
      <c r="J33" s="391">
        <f t="shared" si="7"/>
        <v>1</v>
      </c>
      <c r="K33" s="474"/>
      <c r="L33" s="246"/>
      <c r="M33" s="247"/>
      <c r="N33" s="377">
        <f t="shared" si="8"/>
        <v>0</v>
      </c>
      <c r="O33" s="388" t="s">
        <v>19</v>
      </c>
      <c r="P33" s="389"/>
      <c r="Q33" s="390"/>
      <c r="R33" s="391">
        <f t="shared" si="9"/>
        <v>1</v>
      </c>
      <c r="S33" s="452"/>
      <c r="T33" s="142"/>
      <c r="U33" s="142"/>
      <c r="V33" s="135"/>
      <c r="W33" s="143"/>
      <c r="X33" s="144"/>
      <c r="Y33" s="144"/>
      <c r="Z33" s="144"/>
      <c r="AA33" s="134"/>
      <c r="AF33" s="65"/>
    </row>
    <row r="34" spans="2:32" ht="15" hidden="1" customHeight="1">
      <c r="B34" s="6">
        <v>2.19</v>
      </c>
      <c r="C34" s="372" t="s">
        <v>135</v>
      </c>
      <c r="D34" s="269"/>
      <c r="E34" s="247"/>
      <c r="F34" s="377">
        <f t="shared" si="6"/>
        <v>0</v>
      </c>
      <c r="G34" s="388" t="s">
        <v>19</v>
      </c>
      <c r="H34" s="389"/>
      <c r="I34" s="390"/>
      <c r="J34" s="397">
        <f t="shared" si="7"/>
        <v>1</v>
      </c>
      <c r="K34" s="474"/>
      <c r="L34" s="246"/>
      <c r="M34" s="247"/>
      <c r="N34" s="377">
        <f t="shared" si="8"/>
        <v>0</v>
      </c>
      <c r="O34" s="388" t="s">
        <v>19</v>
      </c>
      <c r="P34" s="389"/>
      <c r="Q34" s="390"/>
      <c r="R34" s="397">
        <f t="shared" si="9"/>
        <v>1</v>
      </c>
      <c r="S34" s="452"/>
      <c r="T34" s="142"/>
      <c r="U34" s="142"/>
      <c r="V34" s="135"/>
      <c r="W34" s="143"/>
      <c r="X34" s="144"/>
      <c r="Y34" s="144"/>
      <c r="Z34" s="144"/>
      <c r="AA34" s="134"/>
    </row>
    <row r="35" spans="2:32" ht="15" hidden="1" customHeight="1">
      <c r="B35" s="6">
        <v>2.2000000000000002</v>
      </c>
      <c r="C35" s="372" t="s">
        <v>136</v>
      </c>
      <c r="D35" s="269"/>
      <c r="E35" s="247"/>
      <c r="F35" s="377">
        <f t="shared" si="6"/>
        <v>0</v>
      </c>
      <c r="G35" s="388" t="s">
        <v>19</v>
      </c>
      <c r="H35" s="389"/>
      <c r="I35" s="390"/>
      <c r="J35" s="391">
        <f t="shared" si="7"/>
        <v>1</v>
      </c>
      <c r="K35" s="474"/>
      <c r="L35" s="246"/>
      <c r="M35" s="247"/>
      <c r="N35" s="377">
        <f t="shared" si="8"/>
        <v>0</v>
      </c>
      <c r="O35" s="388" t="s">
        <v>19</v>
      </c>
      <c r="P35" s="389"/>
      <c r="Q35" s="390"/>
      <c r="R35" s="391">
        <f t="shared" si="9"/>
        <v>1</v>
      </c>
      <c r="S35" s="452"/>
      <c r="T35" s="142"/>
      <c r="U35" s="142"/>
      <c r="V35" s="135"/>
      <c r="W35" s="143"/>
      <c r="X35" s="144"/>
      <c r="Y35" s="144"/>
      <c r="Z35" s="144"/>
      <c r="AA35" s="134"/>
    </row>
    <row r="36" spans="2:32" ht="15" hidden="1" customHeight="1">
      <c r="B36" s="6">
        <v>2.21</v>
      </c>
      <c r="C36" s="372" t="s">
        <v>139</v>
      </c>
      <c r="D36" s="259"/>
      <c r="E36" s="249"/>
      <c r="F36" s="377">
        <f t="shared" si="6"/>
        <v>0</v>
      </c>
      <c r="G36" s="388" t="s">
        <v>19</v>
      </c>
      <c r="H36" s="392"/>
      <c r="I36" s="393"/>
      <c r="J36" s="391">
        <f t="shared" si="7"/>
        <v>1</v>
      </c>
      <c r="K36" s="474"/>
      <c r="L36" s="248"/>
      <c r="M36" s="249"/>
      <c r="N36" s="377">
        <f t="shared" si="8"/>
        <v>0</v>
      </c>
      <c r="O36" s="388" t="s">
        <v>19</v>
      </c>
      <c r="P36" s="392"/>
      <c r="Q36" s="393"/>
      <c r="R36" s="391">
        <f t="shared" si="9"/>
        <v>1</v>
      </c>
      <c r="S36" s="452"/>
      <c r="T36" s="142"/>
      <c r="U36" s="142"/>
      <c r="V36" s="135"/>
      <c r="W36" s="143"/>
      <c r="X36" s="144"/>
      <c r="Y36" s="144"/>
      <c r="Z36" s="144"/>
      <c r="AA36" s="134"/>
    </row>
    <row r="37" spans="2:32" ht="15" hidden="1" customHeight="1">
      <c r="B37" s="6">
        <v>2.2200000000000002</v>
      </c>
      <c r="C37" s="372" t="s">
        <v>140</v>
      </c>
      <c r="D37" s="259"/>
      <c r="E37" s="249"/>
      <c r="F37" s="378">
        <f>D37+E37</f>
        <v>0</v>
      </c>
      <c r="G37" s="394" t="s">
        <v>19</v>
      </c>
      <c r="H37" s="392"/>
      <c r="I37" s="393"/>
      <c r="J37" s="397">
        <f t="shared" si="7"/>
        <v>1</v>
      </c>
      <c r="K37" s="474"/>
      <c r="L37" s="248"/>
      <c r="M37" s="249"/>
      <c r="N37" s="378">
        <f>L37+M37</f>
        <v>0</v>
      </c>
      <c r="O37" s="394" t="s">
        <v>19</v>
      </c>
      <c r="P37" s="392"/>
      <c r="Q37" s="393"/>
      <c r="R37" s="397">
        <f t="shared" si="9"/>
        <v>1</v>
      </c>
      <c r="S37" s="452"/>
      <c r="T37" s="142"/>
      <c r="U37" s="142"/>
      <c r="V37" s="135"/>
      <c r="W37" s="143"/>
      <c r="X37" s="144"/>
      <c r="Y37" s="144"/>
      <c r="Z37" s="144"/>
      <c r="AA37" s="134"/>
    </row>
    <row r="38" spans="2:32" ht="15" hidden="1" customHeight="1">
      <c r="B38" s="6">
        <v>2.25</v>
      </c>
      <c r="C38" s="372" t="s">
        <v>133</v>
      </c>
      <c r="D38" s="259"/>
      <c r="E38" s="249"/>
      <c r="F38" s="377">
        <f>D38+E38</f>
        <v>0</v>
      </c>
      <c r="G38" s="388" t="s">
        <v>19</v>
      </c>
      <c r="H38" s="392"/>
      <c r="I38" s="393"/>
      <c r="J38" s="391">
        <f>1-H38-I38</f>
        <v>1</v>
      </c>
      <c r="K38" s="474"/>
      <c r="L38" s="248"/>
      <c r="M38" s="249"/>
      <c r="N38" s="377">
        <f>L38+M38</f>
        <v>0</v>
      </c>
      <c r="O38" s="388" t="s">
        <v>19</v>
      </c>
      <c r="P38" s="392"/>
      <c r="Q38" s="393"/>
      <c r="R38" s="391">
        <f>1-P38-Q38</f>
        <v>1</v>
      </c>
      <c r="S38" s="452"/>
      <c r="T38" s="142"/>
      <c r="U38" s="142"/>
      <c r="V38" s="135"/>
      <c r="W38" s="143"/>
      <c r="X38" s="144"/>
      <c r="Y38" s="144"/>
      <c r="Z38" s="144"/>
      <c r="AA38" s="134"/>
    </row>
    <row r="39" spans="2:32" ht="15" hidden="1" customHeight="1">
      <c r="B39" s="6">
        <v>2.2599999999999998</v>
      </c>
      <c r="C39" s="374" t="s">
        <v>150</v>
      </c>
      <c r="D39" s="375"/>
      <c r="E39" s="262"/>
      <c r="F39" s="380">
        <f t="shared" si="6"/>
        <v>0</v>
      </c>
      <c r="G39" s="399" t="s">
        <v>19</v>
      </c>
      <c r="H39" s="400"/>
      <c r="I39" s="401"/>
      <c r="J39" s="402">
        <f>1-H39-I39</f>
        <v>1</v>
      </c>
      <c r="K39" s="474"/>
      <c r="L39" s="375"/>
      <c r="M39" s="262"/>
      <c r="N39" s="382">
        <f t="shared" si="8"/>
        <v>0</v>
      </c>
      <c r="O39" s="399" t="s">
        <v>19</v>
      </c>
      <c r="P39" s="400"/>
      <c r="Q39" s="401"/>
      <c r="R39" s="402">
        <f>1-P39-Q39</f>
        <v>1</v>
      </c>
      <c r="S39" s="452"/>
      <c r="T39" s="142"/>
      <c r="U39" s="142"/>
      <c r="V39" s="135"/>
      <c r="W39" s="143"/>
      <c r="X39" s="144"/>
      <c r="Y39" s="144"/>
      <c r="Z39" s="144"/>
      <c r="AA39" s="134"/>
    </row>
    <row r="40" spans="2:32" ht="15" hidden="1" customHeight="1">
      <c r="B40" s="6">
        <v>2.27</v>
      </c>
      <c r="C40" s="373" t="s">
        <v>134</v>
      </c>
      <c r="D40" s="371"/>
      <c r="E40" s="251"/>
      <c r="F40" s="10">
        <f t="shared" si="6"/>
        <v>0</v>
      </c>
      <c r="G40" s="403">
        <v>1</v>
      </c>
      <c r="H40" s="404" t="s">
        <v>19</v>
      </c>
      <c r="I40" s="404" t="s">
        <v>19</v>
      </c>
      <c r="J40" s="405" t="s">
        <v>19</v>
      </c>
      <c r="K40" s="474"/>
      <c r="L40" s="250"/>
      <c r="M40" s="251"/>
      <c r="N40" s="10">
        <f t="shared" si="8"/>
        <v>0</v>
      </c>
      <c r="O40" s="403">
        <v>1</v>
      </c>
      <c r="P40" s="404" t="s">
        <v>19</v>
      </c>
      <c r="Q40" s="404" t="s">
        <v>19</v>
      </c>
      <c r="R40" s="405" t="s">
        <v>19</v>
      </c>
      <c r="S40" s="452"/>
      <c r="T40" s="142"/>
      <c r="U40" s="142"/>
      <c r="V40" s="135"/>
      <c r="W40" s="143"/>
      <c r="X40" s="144"/>
      <c r="Y40" s="144"/>
      <c r="Z40" s="144"/>
      <c r="AA40" s="134"/>
    </row>
    <row r="41" spans="2:32" ht="15.75" hidden="1" customHeight="1" thickBot="1">
      <c r="B41" s="6">
        <v>2.2799999999999998</v>
      </c>
      <c r="C41" s="362" t="s">
        <v>66</v>
      </c>
      <c r="D41" s="95">
        <f>SUM(D32:D40)</f>
        <v>0</v>
      </c>
      <c r="E41" s="92">
        <f>SUM(E32:E40)</f>
        <v>0</v>
      </c>
      <c r="F41" s="93">
        <f t="shared" si="6"/>
        <v>0</v>
      </c>
      <c r="G41" s="91">
        <f>G40*F40</f>
        <v>0</v>
      </c>
      <c r="H41" s="91">
        <f>H32*F32+H33*F33+H34*F34+H35*F35+H36*F36+H37*F37+H38*F38+H39*F39</f>
        <v>0</v>
      </c>
      <c r="I41" s="91">
        <f>I32*F32+I33*F33+I34*F34+I35*F35+I36*F36+I37*F37+I38*F38+I39*F39</f>
        <v>0</v>
      </c>
      <c r="J41" s="94" t="e">
        <f>J32*F32+J33*F33+J34*F34+J35*F35+J36*F36+J37*F37+#REF!*#REF!+#REF!*#REF!+J38*F38+J39*F39</f>
        <v>#REF!</v>
      </c>
      <c r="K41" s="474"/>
      <c r="L41" s="95">
        <f>SUM(L32:L40)</f>
        <v>0</v>
      </c>
      <c r="M41" s="92">
        <f>SUM(M32:M40)</f>
        <v>0</v>
      </c>
      <c r="N41" s="93">
        <f t="shared" si="8"/>
        <v>0</v>
      </c>
      <c r="O41" s="91">
        <f>O40*N40</f>
        <v>0</v>
      </c>
      <c r="P41" s="91" t="e">
        <f>P32*N32+P33*N33+P34*N34+P35*N35+P36*N36+P37*N37+#REF!*#REF!+#REF!*#REF!+P38*N38+P39*N39</f>
        <v>#REF!</v>
      </c>
      <c r="Q41" s="91" t="e">
        <f>Q32*N32+Q33*N33+Q34*N34+Q35*N35+Q36*N36+Q37*N37+#REF!*#REF!+#REF!*#REF!+Q38*N38+Q39*N39</f>
        <v>#REF!</v>
      </c>
      <c r="R41" s="94" t="e">
        <f>R32*N32+R33*N33+R34*N34+R35*N35+R36*N36+R37*N37+#REF!*#REF!+#REF!*#REF!+R38*N38+R39*N39</f>
        <v>#REF!</v>
      </c>
      <c r="S41" s="452"/>
      <c r="T41" s="136"/>
      <c r="U41" s="136"/>
      <c r="V41" s="136"/>
      <c r="W41" s="136"/>
      <c r="X41" s="136"/>
      <c r="Y41" s="136"/>
      <c r="Z41" s="136"/>
      <c r="AA41" s="134"/>
    </row>
    <row r="42" spans="2:32" ht="15.75" hidden="1" customHeight="1" thickBot="1">
      <c r="B42" s="6"/>
      <c r="C42" s="194"/>
      <c r="D42" s="195"/>
      <c r="E42" s="195"/>
      <c r="F42" s="195"/>
      <c r="G42" s="195"/>
      <c r="H42" s="195"/>
      <c r="I42" s="195"/>
      <c r="J42" s="195"/>
      <c r="K42" s="196"/>
      <c r="L42" s="195"/>
      <c r="M42" s="195"/>
      <c r="N42" s="195"/>
      <c r="O42" s="195"/>
      <c r="P42" s="195"/>
      <c r="Q42" s="195"/>
      <c r="R42" s="195"/>
      <c r="S42" s="193"/>
      <c r="T42" s="136"/>
      <c r="U42" s="136"/>
      <c r="V42" s="136"/>
      <c r="W42" s="136"/>
      <c r="X42" s="136"/>
      <c r="Y42" s="136"/>
      <c r="Z42" s="136"/>
      <c r="AA42" s="134"/>
    </row>
    <row r="43" spans="2:32" ht="15" hidden="1" customHeight="1">
      <c r="B43" s="6">
        <v>2.29</v>
      </c>
      <c r="C43" s="201" t="s">
        <v>85</v>
      </c>
      <c r="D43" s="252"/>
      <c r="E43" s="252"/>
      <c r="F43" s="202">
        <f>SUM(D43:E43)</f>
        <v>0</v>
      </c>
      <c r="G43" s="490" t="s">
        <v>113</v>
      </c>
      <c r="H43" s="492"/>
      <c r="I43" s="490" t="s">
        <v>112</v>
      </c>
      <c r="J43" s="457"/>
      <c r="K43" s="196"/>
      <c r="L43" s="254"/>
      <c r="M43" s="252"/>
      <c r="N43" s="202">
        <f>SUM(L43:M43)</f>
        <v>0</v>
      </c>
      <c r="O43" s="490" t="s">
        <v>113</v>
      </c>
      <c r="P43" s="492"/>
      <c r="Q43" s="490" t="s">
        <v>112</v>
      </c>
      <c r="R43" s="457"/>
      <c r="S43" s="193"/>
      <c r="T43" s="136"/>
      <c r="U43" s="136"/>
      <c r="V43" s="136"/>
      <c r="W43" s="136"/>
      <c r="X43" s="136"/>
      <c r="Y43" s="136"/>
      <c r="Z43" s="136"/>
      <c r="AA43" s="134"/>
    </row>
    <row r="44" spans="2:32" ht="15" hidden="1" customHeight="1">
      <c r="B44" s="6">
        <v>2.2999999999999998</v>
      </c>
      <c r="C44" s="197" t="s">
        <v>86</v>
      </c>
      <c r="D44" s="253"/>
      <c r="E44" s="253"/>
      <c r="F44" s="199">
        <f>SUM(D44:E44)</f>
        <v>0</v>
      </c>
      <c r="G44" s="491"/>
      <c r="H44" s="493"/>
      <c r="I44" s="491"/>
      <c r="J44" s="459"/>
      <c r="K44" s="196"/>
      <c r="L44" s="255"/>
      <c r="M44" s="253"/>
      <c r="N44" s="199">
        <f>SUM(L44:M44)</f>
        <v>0</v>
      </c>
      <c r="O44" s="491"/>
      <c r="P44" s="493"/>
      <c r="Q44" s="491"/>
      <c r="R44" s="459"/>
      <c r="S44" s="193"/>
      <c r="T44" s="136"/>
      <c r="U44" s="136"/>
      <c r="V44" s="136"/>
      <c r="W44" s="136"/>
      <c r="X44" s="136"/>
      <c r="Y44" s="136"/>
      <c r="Z44" s="136"/>
      <c r="AA44" s="134"/>
    </row>
    <row r="45" spans="2:32" ht="15.75" hidden="1" customHeight="1" thickBot="1">
      <c r="B45" s="6">
        <v>2.31</v>
      </c>
      <c r="C45" s="198" t="s">
        <v>147</v>
      </c>
      <c r="D45" s="200">
        <f>SUM(D43:D44)</f>
        <v>0</v>
      </c>
      <c r="E45" s="200">
        <f>SUM(E43:E44)</f>
        <v>0</v>
      </c>
      <c r="F45" s="200">
        <f>SUM(D45:E45)</f>
        <v>0</v>
      </c>
      <c r="G45" s="488" t="e">
        <f>'Form 1 - Core RRL'!#REF!</f>
        <v>#REF!</v>
      </c>
      <c r="H45" s="489"/>
      <c r="I45" s="460" t="e">
        <f>F45/G45</f>
        <v>#REF!</v>
      </c>
      <c r="J45" s="487"/>
      <c r="K45" s="196"/>
      <c r="L45" s="203">
        <f>SUM(L43:L44)</f>
        <v>0</v>
      </c>
      <c r="M45" s="200">
        <f>SUM(M43:M44)</f>
        <v>0</v>
      </c>
      <c r="N45" s="200">
        <f>SUM(L45:M45)</f>
        <v>0</v>
      </c>
      <c r="O45" s="488" t="e">
        <f>'Form 1 - Core RRL'!#REF!</f>
        <v>#REF!</v>
      </c>
      <c r="P45" s="489"/>
      <c r="Q45" s="460" t="e">
        <f>N45/O45</f>
        <v>#REF!</v>
      </c>
      <c r="R45" s="487"/>
      <c r="S45" s="193"/>
      <c r="T45" s="136"/>
      <c r="U45" s="136"/>
      <c r="V45" s="136"/>
      <c r="W45" s="136"/>
      <c r="X45" s="136"/>
      <c r="Y45" s="136"/>
      <c r="Z45" s="136"/>
      <c r="AA45" s="134"/>
    </row>
    <row r="46" spans="2:32" ht="15.75" hidden="1" customHeight="1" thickBot="1">
      <c r="B46" s="66"/>
      <c r="C46" s="67"/>
      <c r="D46" s="67"/>
      <c r="E46" s="67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151"/>
      <c r="T46" s="133"/>
      <c r="U46" s="133"/>
      <c r="V46" s="133"/>
      <c r="W46" s="133"/>
      <c r="X46" s="133"/>
      <c r="Y46" s="133"/>
      <c r="Z46" s="133"/>
      <c r="AA46" s="134"/>
    </row>
    <row r="47" spans="2:32" ht="15" hidden="1" customHeight="1"/>
  </sheetData>
  <sheetProtection password="DB1D" sheet="1" formatColumns="0" formatRows="0"/>
  <mergeCells count="41">
    <mergeCell ref="W29:Z29"/>
    <mergeCell ref="O29:R29"/>
    <mergeCell ref="L29:N29"/>
    <mergeCell ref="K29:K41"/>
    <mergeCell ref="G29:J29"/>
    <mergeCell ref="Y23:Z23"/>
    <mergeCell ref="G21:H22"/>
    <mergeCell ref="I21:J22"/>
    <mergeCell ref="G23:H23"/>
    <mergeCell ref="I23:J23"/>
    <mergeCell ref="Y21:Z22"/>
    <mergeCell ref="W21:X22"/>
    <mergeCell ref="W23:X23"/>
    <mergeCell ref="Q45:R45"/>
    <mergeCell ref="O45:P45"/>
    <mergeCell ref="I45:J45"/>
    <mergeCell ref="G45:H45"/>
    <mergeCell ref="Q43:R44"/>
    <mergeCell ref="O43:P44"/>
    <mergeCell ref="I43:J44"/>
    <mergeCell ref="G43:H44"/>
    <mergeCell ref="C3:Z3"/>
    <mergeCell ref="C5:Z5"/>
    <mergeCell ref="K7:K19"/>
    <mergeCell ref="W7:Z7"/>
    <mergeCell ref="S7:S19"/>
    <mergeCell ref="C4:Z4"/>
    <mergeCell ref="D7:F7"/>
    <mergeCell ref="O7:R7"/>
    <mergeCell ref="T7:V7"/>
    <mergeCell ref="L7:N7"/>
    <mergeCell ref="C7:C8"/>
    <mergeCell ref="G7:J7"/>
    <mergeCell ref="D29:F29"/>
    <mergeCell ref="C29:C30"/>
    <mergeCell ref="S27:S41"/>
    <mergeCell ref="C27:R27"/>
    <mergeCell ref="Q21:R22"/>
    <mergeCell ref="Q23:R23"/>
    <mergeCell ref="O23:P23"/>
    <mergeCell ref="O21:P22"/>
  </mergeCells>
  <phoneticPr fontId="4" type="noConversion"/>
  <conditionalFormatting sqref="Z32:Z40 J32:J39 R32:R39 J10:J17 R10:R17 Z10:Z17">
    <cfRule type="cellIs" dxfId="49" priority="29" stopIfTrue="1" operator="lessThan">
      <formula>0</formula>
    </cfRule>
    <cfRule type="cellIs" dxfId="48" priority="30" stopIfTrue="1" operator="greaterThan">
      <formula>1</formula>
    </cfRule>
  </conditionalFormatting>
  <conditionalFormatting sqref="E23">
    <cfRule type="cellIs" dxfId="47" priority="27" stopIfTrue="1" operator="notEqual">
      <formula>$E$19</formula>
    </cfRule>
  </conditionalFormatting>
  <conditionalFormatting sqref="F23">
    <cfRule type="cellIs" dxfId="46" priority="28" stopIfTrue="1" operator="notEqual">
      <formula>$F$19</formula>
    </cfRule>
  </conditionalFormatting>
  <conditionalFormatting sqref="M23">
    <cfRule type="cellIs" dxfId="45" priority="24" stopIfTrue="1" operator="notEqual">
      <formula>$M$19</formula>
    </cfRule>
  </conditionalFormatting>
  <conditionalFormatting sqref="N23">
    <cfRule type="cellIs" dxfId="44" priority="25" stopIfTrue="1" operator="notEqual">
      <formula>$N$19</formula>
    </cfRule>
  </conditionalFormatting>
  <conditionalFormatting sqref="U23">
    <cfRule type="cellIs" dxfId="43" priority="22" stopIfTrue="1" operator="notEqual">
      <formula>$U$19</formula>
    </cfRule>
  </conditionalFormatting>
  <conditionalFormatting sqref="V23">
    <cfRule type="cellIs" dxfId="42" priority="23" stopIfTrue="1" operator="notEqual">
      <formula>$V$19</formula>
    </cfRule>
  </conditionalFormatting>
  <conditionalFormatting sqref="E45">
    <cfRule type="cellIs" dxfId="41" priority="20" stopIfTrue="1" operator="notEqual">
      <formula>$E$41</formula>
    </cfRule>
  </conditionalFormatting>
  <conditionalFormatting sqref="F45">
    <cfRule type="cellIs" dxfId="40" priority="21" stopIfTrue="1" operator="notEqual">
      <formula>$F$41</formula>
    </cfRule>
  </conditionalFormatting>
  <conditionalFormatting sqref="M45">
    <cfRule type="cellIs" dxfId="39" priority="18" stopIfTrue="1" operator="notEqual">
      <formula>$M$41</formula>
    </cfRule>
  </conditionalFormatting>
  <conditionalFormatting sqref="N45">
    <cfRule type="cellIs" dxfId="38" priority="19" stopIfTrue="1" operator="notEqual">
      <formula>'Form 2 - Efficiencies'!#REF!</formula>
    </cfRule>
  </conditionalFormatting>
  <conditionalFormatting sqref="D23">
    <cfRule type="cellIs" dxfId="37" priority="17" stopIfTrue="1" operator="notEqual">
      <formula>$D$19</formula>
    </cfRule>
  </conditionalFormatting>
  <conditionalFormatting sqref="L23">
    <cfRule type="cellIs" dxfId="36" priority="16" stopIfTrue="1" operator="notEqual">
      <formula>$L$19</formula>
    </cfRule>
  </conditionalFormatting>
  <conditionalFormatting sqref="T23">
    <cfRule type="cellIs" dxfId="35" priority="15" stopIfTrue="1" operator="notEqual">
      <formula>$T$19</formula>
    </cfRule>
  </conditionalFormatting>
  <conditionalFormatting sqref="D45">
    <cfRule type="cellIs" dxfId="34" priority="14" stopIfTrue="1" operator="notEqual">
      <formula>$D$41</formula>
    </cfRule>
  </conditionalFormatting>
  <conditionalFormatting sqref="L45">
    <cfRule type="cellIs" dxfId="33" priority="13" stopIfTrue="1" operator="notEqual">
      <formula>$L$41</formula>
    </cfRule>
  </conditionalFormatting>
  <dataValidations count="6">
    <dataValidation operator="greaterThanOrEqual" allowBlank="1" showInputMessage="1" showErrorMessage="1" sqref="G9:J9 T9:Z9 Y21 O9:R9 Q21 I43 X41:Z45 T31:Z31 P19:R20 D31:J31 L31:R31 I23 Q43 I45 Y23 P23:Q23 Q45 I19:I21 J19:J20 H19:H20 H41:J42 X19:Z20 P41:R42 W10:W18 T10:U20 L9:M20 D9:E20 G10:G18 O10:O18 G32:G40 D32:E42 O32:O40 L32:M42 T32:U45"/>
    <dataValidation type="whole" operator="greaterThanOrEqual" allowBlank="1" showInputMessage="1" showErrorMessage="1" sqref="O41:O42 O23 G41:G42 G19 W19:W20 O19:O20 V10:V20 F9:F20 N9:N20 V32:W45 F32:F42 N32:N42">
      <formula1>0</formula1>
    </dataValidation>
    <dataValidation type="decimal" allowBlank="1" showInputMessage="1" showErrorMessage="1" error="Please enter a value from 0 to 100" sqref="X10:Y17 H10:I17 P10:Q17 X32:Y40 H32:I39 P32:Q39">
      <formula1>0</formula1>
      <formula2>1</formula2>
    </dataValidation>
    <dataValidation type="decimal" allowBlank="1" showInputMessage="1" showErrorMessage="1" sqref="Z33 J11 R11 Z11 J33 R33">
      <formula1>0</formula1>
      <formula2>1</formula2>
    </dataValidation>
    <dataValidation allowBlank="1" showInputMessage="1" showErrorMessage="1" error="Please enter a value from 0 to 100" sqref="H18:J18 P18:R18 X18:Z18 H40:J40 P40:R40"/>
    <dataValidation type="custom" allowBlank="1" showInputMessage="1" showErrorMessage="1" sqref="D21:E22 L21:M22 T21:U22 D43:E44 L43:M44">
      <formula1>OR(D21&gt;0,D21=0)</formula1>
    </dataValidation>
  </dataValidations>
  <printOptions horizontalCentered="1"/>
  <pageMargins left="0.19685039370078741" right="0.15748031496062992" top="0.98425196850393704" bottom="0.31496062992125984" header="0.51181102362204722" footer="0.15748031496062992"/>
  <pageSetup paperSize="9" scale="58" orientation="landscape" r:id="rId1"/>
  <headerFooter alignWithMargins="0"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A1:K25"/>
  <sheetViews>
    <sheetView zoomScaleNormal="100" workbookViewId="0">
      <selection activeCell="C12" sqref="C12"/>
    </sheetView>
  </sheetViews>
  <sheetFormatPr defaultRowHeight="12.75"/>
  <cols>
    <col min="2" max="2" width="7.5703125" customWidth="1"/>
    <col min="3" max="3" width="11.140625" customWidth="1"/>
    <col min="4" max="4" width="40.42578125" customWidth="1"/>
    <col min="5" max="7" width="10.140625" customWidth="1"/>
    <col min="8" max="9" width="10.140625" hidden="1" customWidth="1"/>
    <col min="10" max="10" width="6.85546875" customWidth="1"/>
  </cols>
  <sheetData>
    <row r="1" spans="1:11" ht="13.5" thickBot="1">
      <c r="A1" s="21"/>
      <c r="B1" s="80"/>
      <c r="C1" s="21"/>
      <c r="D1" s="21"/>
      <c r="E1" s="21"/>
      <c r="F1" s="21"/>
      <c r="G1" s="21"/>
      <c r="H1" s="21"/>
      <c r="I1" s="21"/>
      <c r="J1" s="21"/>
      <c r="K1" s="21"/>
    </row>
    <row r="2" spans="1:11" ht="13.5" thickBot="1">
      <c r="A2" s="21"/>
      <c r="B2" s="109"/>
      <c r="C2" s="23"/>
      <c r="D2" s="24"/>
      <c r="E2" s="24"/>
      <c r="F2" s="25"/>
      <c r="G2" s="25"/>
      <c r="H2" s="25"/>
      <c r="I2" s="25"/>
      <c r="J2" s="26"/>
      <c r="K2" s="21"/>
    </row>
    <row r="3" spans="1:11" ht="15.75">
      <c r="A3" s="21"/>
      <c r="B3" s="110"/>
      <c r="C3" s="504" t="str">
        <f>'Form 1 - Core RRL'!E3</f>
        <v>NATIONAL WAITING TIMES CENTRE BOARD</v>
      </c>
      <c r="D3" s="505"/>
      <c r="E3" s="505"/>
      <c r="F3" s="505"/>
      <c r="G3" s="505"/>
      <c r="H3" s="505"/>
      <c r="I3" s="506"/>
      <c r="J3" s="420"/>
      <c r="K3" s="21"/>
    </row>
    <row r="4" spans="1:11" ht="15.75">
      <c r="A4" s="21"/>
      <c r="B4" s="110"/>
      <c r="C4" s="507" t="str">
        <f>'Form 1 - Core RRL'!E4</f>
        <v>INITIAL LDP SUBMISSION 2017-18</v>
      </c>
      <c r="D4" s="508"/>
      <c r="E4" s="508"/>
      <c r="F4" s="508"/>
      <c r="G4" s="508"/>
      <c r="H4" s="508"/>
      <c r="I4" s="509"/>
      <c r="J4" s="420"/>
      <c r="K4" s="21"/>
    </row>
    <row r="5" spans="1:11" ht="16.5" thickBot="1">
      <c r="A5" s="21"/>
      <c r="B5" s="110"/>
      <c r="C5" s="498" t="s">
        <v>14</v>
      </c>
      <c r="D5" s="499"/>
      <c r="E5" s="499"/>
      <c r="F5" s="499"/>
      <c r="G5" s="499"/>
      <c r="H5" s="499"/>
      <c r="I5" s="500"/>
      <c r="J5" s="283"/>
      <c r="K5" s="21"/>
    </row>
    <row r="6" spans="1:11" ht="13.5" thickBot="1">
      <c r="A6" s="21"/>
      <c r="B6" s="110"/>
      <c r="C6" s="30"/>
      <c r="D6" s="32"/>
      <c r="E6" s="32"/>
      <c r="F6" s="3"/>
      <c r="G6" s="3"/>
      <c r="H6" s="3"/>
      <c r="I6" s="3"/>
      <c r="J6" s="31"/>
      <c r="K6" s="21"/>
    </row>
    <row r="7" spans="1:11">
      <c r="A7" s="21"/>
      <c r="B7" s="110"/>
      <c r="C7" s="167" t="s">
        <v>13</v>
      </c>
      <c r="D7" s="501"/>
      <c r="E7" s="180" t="s">
        <v>54</v>
      </c>
      <c r="F7" s="180" t="s">
        <v>68</v>
      </c>
      <c r="G7" s="179" t="s">
        <v>84</v>
      </c>
      <c r="H7" s="189" t="s">
        <v>95</v>
      </c>
      <c r="I7" s="189" t="s">
        <v>115</v>
      </c>
      <c r="J7" s="28"/>
      <c r="K7" s="21"/>
    </row>
    <row r="8" spans="1:11">
      <c r="A8" s="21"/>
      <c r="B8" s="110"/>
      <c r="C8" s="184"/>
      <c r="D8" s="502"/>
      <c r="E8" s="185" t="s">
        <v>12</v>
      </c>
      <c r="F8" s="185" t="s">
        <v>12</v>
      </c>
      <c r="G8" s="185" t="s">
        <v>12</v>
      </c>
      <c r="H8" s="190" t="s">
        <v>12</v>
      </c>
      <c r="I8" s="190" t="s">
        <v>12</v>
      </c>
      <c r="J8" s="28"/>
      <c r="K8" s="21"/>
    </row>
    <row r="9" spans="1:11" ht="26.25" thickBot="1">
      <c r="A9" s="21"/>
      <c r="B9" s="111" t="s">
        <v>10</v>
      </c>
      <c r="C9" s="192" t="s">
        <v>69</v>
      </c>
      <c r="D9" s="503"/>
      <c r="E9" s="186" t="s">
        <v>0</v>
      </c>
      <c r="F9" s="186" t="s">
        <v>0</v>
      </c>
      <c r="G9" s="186" t="s">
        <v>0</v>
      </c>
      <c r="H9" s="191" t="s">
        <v>0</v>
      </c>
      <c r="I9" s="191" t="s">
        <v>0</v>
      </c>
      <c r="J9" s="28"/>
      <c r="K9" s="21"/>
    </row>
    <row r="10" spans="1:11">
      <c r="A10" s="21"/>
      <c r="B10" s="112">
        <v>3.01</v>
      </c>
      <c r="C10" s="256"/>
      <c r="D10" s="231" t="s">
        <v>3</v>
      </c>
      <c r="E10" s="259">
        <v>0</v>
      </c>
      <c r="F10" s="249"/>
      <c r="G10" s="260"/>
      <c r="H10" s="264"/>
      <c r="I10" s="265"/>
      <c r="J10" s="33"/>
      <c r="K10" s="21"/>
    </row>
    <row r="11" spans="1:11">
      <c r="A11" s="21"/>
      <c r="B11" s="112">
        <v>3.02</v>
      </c>
      <c r="C11" s="257">
        <f>6245+110-5</f>
        <v>6350</v>
      </c>
      <c r="D11" s="236" t="s">
        <v>15</v>
      </c>
      <c r="E11" s="261">
        <v>6350</v>
      </c>
      <c r="F11" s="262">
        <v>6350</v>
      </c>
      <c r="G11" s="263">
        <v>6350</v>
      </c>
      <c r="H11" s="261"/>
      <c r="I11" s="266"/>
      <c r="J11" s="33"/>
      <c r="K11" s="21"/>
    </row>
    <row r="12" spans="1:11">
      <c r="A12" s="21"/>
      <c r="B12" s="154"/>
      <c r="C12" s="413"/>
      <c r="D12" s="171" t="s">
        <v>75</v>
      </c>
      <c r="E12" s="97"/>
      <c r="F12" s="8"/>
      <c r="G12" s="187"/>
      <c r="H12" s="97"/>
      <c r="I12" s="187"/>
      <c r="J12" s="33"/>
      <c r="K12" s="21"/>
    </row>
    <row r="13" spans="1:11">
      <c r="A13" s="21"/>
      <c r="B13" s="112">
        <v>3.03</v>
      </c>
      <c r="C13" s="258"/>
      <c r="D13" s="237" t="s">
        <v>70</v>
      </c>
      <c r="E13" s="267"/>
      <c r="F13" s="247"/>
      <c r="G13" s="268"/>
      <c r="H13" s="267"/>
      <c r="I13" s="268"/>
      <c r="J13" s="159"/>
      <c r="K13" s="21"/>
    </row>
    <row r="14" spans="1:11">
      <c r="A14" s="21"/>
      <c r="B14" s="112">
        <v>3.04</v>
      </c>
      <c r="C14" s="258"/>
      <c r="D14" s="238" t="s">
        <v>71</v>
      </c>
      <c r="E14" s="269"/>
      <c r="F14" s="247"/>
      <c r="G14" s="268"/>
      <c r="H14" s="267"/>
      <c r="I14" s="268"/>
      <c r="J14" s="33"/>
      <c r="K14" s="21"/>
    </row>
    <row r="15" spans="1:11">
      <c r="A15" s="21"/>
      <c r="B15" s="112">
        <v>3.05</v>
      </c>
      <c r="C15" s="258"/>
      <c r="D15" s="237" t="s">
        <v>72</v>
      </c>
      <c r="E15" s="269"/>
      <c r="F15" s="247"/>
      <c r="G15" s="268"/>
      <c r="H15" s="267"/>
      <c r="I15" s="268"/>
      <c r="J15" s="33"/>
      <c r="K15" s="21"/>
    </row>
    <row r="16" spans="1:11">
      <c r="A16" s="21"/>
      <c r="B16" s="154">
        <v>3.06</v>
      </c>
      <c r="C16" s="208">
        <f>SUM(C13:C15)</f>
        <v>0</v>
      </c>
      <c r="D16" s="177" t="s">
        <v>76</v>
      </c>
      <c r="E16" s="178">
        <f>SUM(E13:E15)</f>
        <v>0</v>
      </c>
      <c r="F16" s="182">
        <f>SUM(F13:F15)</f>
        <v>0</v>
      </c>
      <c r="G16" s="188">
        <f>SUM(G13:G15)</f>
        <v>0</v>
      </c>
      <c r="H16" s="178">
        <f>SUM(H13:H15)</f>
        <v>0</v>
      </c>
      <c r="I16" s="188">
        <f>SUM(I13:I15)</f>
        <v>0</v>
      </c>
      <c r="J16" s="33"/>
      <c r="K16" s="21"/>
    </row>
    <row r="17" spans="1:11">
      <c r="A17" s="21"/>
      <c r="B17" s="154"/>
      <c r="C17" s="413"/>
      <c r="D17" s="176" t="s">
        <v>73</v>
      </c>
      <c r="E17" s="97"/>
      <c r="F17" s="8"/>
      <c r="G17" s="187"/>
      <c r="H17" s="97"/>
      <c r="I17" s="187"/>
      <c r="J17" s="159"/>
      <c r="K17" s="21"/>
    </row>
    <row r="18" spans="1:11">
      <c r="A18" s="21"/>
      <c r="B18" s="112">
        <v>3.07</v>
      </c>
      <c r="C18" s="258">
        <v>0</v>
      </c>
      <c r="D18" s="237" t="s">
        <v>16</v>
      </c>
      <c r="E18" s="267">
        <v>450</v>
      </c>
      <c r="F18" s="247">
        <v>750</v>
      </c>
      <c r="G18" s="268">
        <v>1200</v>
      </c>
      <c r="H18" s="267"/>
      <c r="I18" s="268"/>
      <c r="J18" s="159"/>
      <c r="K18" s="21"/>
    </row>
    <row r="19" spans="1:11">
      <c r="A19" s="21"/>
      <c r="B19" s="112">
        <v>3.08</v>
      </c>
      <c r="C19" s="258">
        <v>40</v>
      </c>
      <c r="D19" s="238" t="s">
        <v>67</v>
      </c>
      <c r="E19" s="269">
        <v>40</v>
      </c>
      <c r="F19" s="247">
        <v>40</v>
      </c>
      <c r="G19" s="268">
        <v>40</v>
      </c>
      <c r="H19" s="267"/>
      <c r="I19" s="268"/>
      <c r="J19" s="33"/>
      <c r="K19" s="21"/>
    </row>
    <row r="20" spans="1:11">
      <c r="A20" s="21"/>
      <c r="B20" s="112">
        <v>3.09</v>
      </c>
      <c r="C20" s="258">
        <v>1</v>
      </c>
      <c r="D20" s="237" t="s">
        <v>51</v>
      </c>
      <c r="E20" s="269">
        <v>1</v>
      </c>
      <c r="F20" s="247">
        <v>1</v>
      </c>
      <c r="G20" s="268">
        <v>1</v>
      </c>
      <c r="H20" s="267"/>
      <c r="I20" s="268"/>
      <c r="J20" s="33"/>
      <c r="K20" s="21"/>
    </row>
    <row r="21" spans="1:11">
      <c r="A21" s="21"/>
      <c r="B21" s="112">
        <v>3.1</v>
      </c>
      <c r="C21" s="258"/>
      <c r="D21" s="237" t="s">
        <v>79</v>
      </c>
      <c r="E21" s="269"/>
      <c r="F21" s="247"/>
      <c r="G21" s="268"/>
      <c r="H21" s="267"/>
      <c r="I21" s="268"/>
      <c r="J21" s="33"/>
      <c r="K21" s="21"/>
    </row>
    <row r="22" spans="1:11">
      <c r="A22" s="21"/>
      <c r="B22" s="154">
        <v>3.11</v>
      </c>
      <c r="C22" s="183">
        <f>SUM(C18:C21)</f>
        <v>41</v>
      </c>
      <c r="D22" s="169" t="s">
        <v>74</v>
      </c>
      <c r="E22" s="178">
        <f>SUM(E18:E21)</f>
        <v>491</v>
      </c>
      <c r="F22" s="182">
        <f>SUM(F18:F21)</f>
        <v>791</v>
      </c>
      <c r="G22" s="188">
        <f>SUM(G18:G21)</f>
        <v>1241</v>
      </c>
      <c r="H22" s="206">
        <f>SUM(H18:H21)</f>
        <v>0</v>
      </c>
      <c r="I22" s="207">
        <f>SUM(I18:I21)</f>
        <v>0</v>
      </c>
      <c r="J22" s="33"/>
      <c r="K22" s="21"/>
    </row>
    <row r="23" spans="1:11" ht="13.5" thickBot="1">
      <c r="A23" s="21"/>
      <c r="B23" s="112">
        <v>3.12</v>
      </c>
      <c r="C23" s="170">
        <f>C10+C11+C22+C16</f>
        <v>6391</v>
      </c>
      <c r="D23" s="175" t="s">
        <v>100</v>
      </c>
      <c r="E23" s="101">
        <f>E10+E11+E22+E16</f>
        <v>6841</v>
      </c>
      <c r="F23" s="102">
        <f>F10+F11+F22+F16</f>
        <v>7141</v>
      </c>
      <c r="G23" s="103">
        <f>G10+G11+G22+G16</f>
        <v>7591</v>
      </c>
      <c r="H23" s="101">
        <f>H10+H11+H22+H16</f>
        <v>0</v>
      </c>
      <c r="I23" s="103">
        <f>I10+I11+I22+I16</f>
        <v>0</v>
      </c>
      <c r="J23" s="159"/>
      <c r="K23" s="21"/>
    </row>
    <row r="24" spans="1:11" ht="13.5" thickBot="1">
      <c r="A24" s="21"/>
      <c r="B24" s="172"/>
      <c r="C24" s="173"/>
      <c r="D24" s="173"/>
      <c r="E24" s="173"/>
      <c r="F24" s="173"/>
      <c r="G24" s="173"/>
      <c r="H24" s="173"/>
      <c r="I24" s="173"/>
      <c r="J24" s="174"/>
      <c r="K24" s="21"/>
    </row>
    <row r="25" spans="1:11">
      <c r="A25" s="21"/>
      <c r="B25" s="80"/>
      <c r="C25" s="21"/>
      <c r="D25" s="21"/>
      <c r="E25" s="21"/>
      <c r="F25" s="21"/>
      <c r="G25" s="21"/>
      <c r="H25" s="21"/>
      <c r="I25" s="21"/>
      <c r="J25" s="21"/>
      <c r="K25" s="21"/>
    </row>
  </sheetData>
  <sheetProtection password="DB1D" sheet="1"/>
  <mergeCells count="4">
    <mergeCell ref="C5:I5"/>
    <mergeCell ref="D7:D9"/>
    <mergeCell ref="C3:I3"/>
    <mergeCell ref="C4:I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B2:J46"/>
  <sheetViews>
    <sheetView zoomScale="85" zoomScaleNormal="85" workbookViewId="0">
      <selection activeCell="C11" sqref="C11"/>
    </sheetView>
  </sheetViews>
  <sheetFormatPr defaultRowHeight="12.75"/>
  <cols>
    <col min="2" max="2" width="6.5703125" customWidth="1"/>
    <col min="4" max="4" width="59" bestFit="1" customWidth="1"/>
    <col min="5" max="9" width="10.42578125" customWidth="1"/>
    <col min="10" max="10" width="4.42578125" customWidth="1"/>
  </cols>
  <sheetData>
    <row r="2" spans="2:10" ht="13.5" thickBot="1"/>
    <row r="3" spans="2:10" s="50" customFormat="1" ht="12" customHeight="1">
      <c r="B3" s="51"/>
      <c r="C3" s="52"/>
      <c r="D3" s="52"/>
      <c r="E3" s="53"/>
      <c r="F3" s="53"/>
      <c r="G3" s="53"/>
      <c r="H3" s="53"/>
      <c r="I3" s="53"/>
      <c r="J3" s="55"/>
    </row>
    <row r="4" spans="2:10" s="50" customFormat="1" ht="15.75">
      <c r="B4" s="1"/>
      <c r="C4" s="513" t="str">
        <f>'Form 1 - Core RRL'!E3</f>
        <v>NATIONAL WAITING TIMES CENTRE BOARD</v>
      </c>
      <c r="D4" s="514"/>
      <c r="E4" s="514"/>
      <c r="F4" s="514"/>
      <c r="G4" s="514"/>
      <c r="H4" s="514"/>
      <c r="I4" s="515"/>
      <c r="J4" s="56"/>
    </row>
    <row r="5" spans="2:10" s="50" customFormat="1" ht="15.75">
      <c r="B5" s="1"/>
      <c r="C5" s="516" t="str">
        <f>'Form 1 - Core RRL'!E4</f>
        <v>INITIAL LDP SUBMISSION 2017-18</v>
      </c>
      <c r="D5" s="517"/>
      <c r="E5" s="517"/>
      <c r="F5" s="517"/>
      <c r="G5" s="517"/>
      <c r="H5" s="517"/>
      <c r="I5" s="518"/>
      <c r="J5" s="56"/>
    </row>
    <row r="6" spans="2:10" ht="15.75">
      <c r="B6" s="121"/>
      <c r="C6" s="510" t="s">
        <v>27</v>
      </c>
      <c r="D6" s="511"/>
      <c r="E6" s="511"/>
      <c r="F6" s="511"/>
      <c r="G6" s="511"/>
      <c r="H6" s="511"/>
      <c r="I6" s="512"/>
      <c r="J6" s="82"/>
    </row>
    <row r="7" spans="2:10">
      <c r="B7" s="121"/>
      <c r="C7" s="83"/>
      <c r="D7" s="83"/>
      <c r="E7" s="83"/>
      <c r="F7" s="83"/>
      <c r="G7" s="83"/>
      <c r="H7" s="83"/>
      <c r="I7" s="83"/>
      <c r="J7" s="82"/>
    </row>
    <row r="8" spans="2:10" ht="35.25" customHeight="1">
      <c r="B8" s="346" t="s">
        <v>11</v>
      </c>
      <c r="C8" s="156" t="s">
        <v>116</v>
      </c>
      <c r="D8" s="84"/>
      <c r="E8" s="296" t="s">
        <v>96</v>
      </c>
      <c r="F8" s="297" t="s">
        <v>117</v>
      </c>
      <c r="G8" s="297" t="s">
        <v>94</v>
      </c>
      <c r="H8" s="297" t="s">
        <v>97</v>
      </c>
      <c r="I8" s="297" t="s">
        <v>118</v>
      </c>
      <c r="J8" s="81"/>
    </row>
    <row r="9" spans="2:10" ht="15" customHeight="1">
      <c r="B9" s="347">
        <v>4.01</v>
      </c>
      <c r="C9" s="277">
        <v>4947</v>
      </c>
      <c r="D9" s="275" t="s">
        <v>4</v>
      </c>
      <c r="E9" s="277">
        <f>6224</f>
        <v>6224</v>
      </c>
      <c r="F9" s="278">
        <f>28159</f>
        <v>28159</v>
      </c>
      <c r="G9" s="279">
        <f>34450+9053</f>
        <v>43503</v>
      </c>
      <c r="H9" s="278">
        <v>23880</v>
      </c>
      <c r="I9" s="279">
        <v>15674</v>
      </c>
      <c r="J9" s="86"/>
    </row>
    <row r="10" spans="2:10" ht="15" customHeight="1">
      <c r="B10" s="347">
        <v>4.0199999999999996</v>
      </c>
      <c r="C10" s="247">
        <v>4947</v>
      </c>
      <c r="D10" s="276" t="s">
        <v>52</v>
      </c>
      <c r="E10" s="249">
        <v>2691</v>
      </c>
      <c r="F10" s="247">
        <f>2350+5861+350-1</f>
        <v>8560</v>
      </c>
      <c r="G10" s="247">
        <f>6600+2323+130</f>
        <v>9053</v>
      </c>
      <c r="H10" s="247">
        <f>5000+2530+600</f>
        <v>8130</v>
      </c>
      <c r="I10" s="247">
        <f>5000+1924+500</f>
        <v>7424</v>
      </c>
      <c r="J10" s="82"/>
    </row>
    <row r="11" spans="2:10" ht="15" customHeight="1">
      <c r="B11" s="347">
        <v>4.03</v>
      </c>
      <c r="C11" s="414">
        <f>C45</f>
        <v>0</v>
      </c>
      <c r="D11" s="272" t="s">
        <v>143</v>
      </c>
      <c r="E11" s="414">
        <f>E45</f>
        <v>0</v>
      </c>
      <c r="F11" s="414">
        <f>F45</f>
        <v>0</v>
      </c>
      <c r="G11" s="414">
        <f>G45</f>
        <v>0</v>
      </c>
      <c r="H11" s="414">
        <f>H45</f>
        <v>0</v>
      </c>
      <c r="I11" s="414">
        <f>I45</f>
        <v>0</v>
      </c>
      <c r="J11" s="82"/>
    </row>
    <row r="12" spans="2:10" ht="15" customHeight="1">
      <c r="B12" s="347">
        <v>4.04</v>
      </c>
      <c r="C12" s="414">
        <f>C34</f>
        <v>0</v>
      </c>
      <c r="D12" s="273" t="s">
        <v>142</v>
      </c>
      <c r="E12" s="414">
        <f>E34</f>
        <v>3532.79144</v>
      </c>
      <c r="F12" s="414">
        <f>F34</f>
        <v>19598.599999999999</v>
      </c>
      <c r="G12" s="414">
        <f>G34</f>
        <v>34450</v>
      </c>
      <c r="H12" s="414">
        <f>H34</f>
        <v>15750</v>
      </c>
      <c r="I12" s="414">
        <f>I34</f>
        <v>8250</v>
      </c>
      <c r="J12" s="82"/>
    </row>
    <row r="13" spans="2:10" ht="15" customHeight="1">
      <c r="B13" s="347">
        <v>4.05</v>
      </c>
      <c r="C13" s="247"/>
      <c r="D13" s="273" t="s">
        <v>53</v>
      </c>
      <c r="E13" s="247"/>
      <c r="F13" s="247"/>
      <c r="G13" s="247"/>
      <c r="H13" s="247"/>
      <c r="I13" s="247"/>
      <c r="J13" s="82"/>
    </row>
    <row r="14" spans="2:10" ht="15" customHeight="1">
      <c r="B14" s="347">
        <v>4.0599999999999996</v>
      </c>
      <c r="C14" s="247"/>
      <c r="D14" s="273" t="s">
        <v>78</v>
      </c>
      <c r="E14" s="247"/>
      <c r="F14" s="247"/>
      <c r="G14" s="247"/>
      <c r="H14" s="247"/>
      <c r="I14" s="247"/>
      <c r="J14" s="82"/>
    </row>
    <row r="15" spans="2:10" ht="15" customHeight="1">
      <c r="B15" s="347">
        <v>4.07</v>
      </c>
      <c r="C15" s="247"/>
      <c r="D15" s="273" t="s">
        <v>65</v>
      </c>
      <c r="E15" s="247"/>
      <c r="F15" s="247"/>
      <c r="G15" s="247"/>
      <c r="H15" s="247"/>
      <c r="I15" s="247"/>
      <c r="J15" s="82"/>
    </row>
    <row r="16" spans="2:10" ht="15" customHeight="1">
      <c r="B16" s="347">
        <v>4.08</v>
      </c>
      <c r="C16" s="270"/>
      <c r="D16" s="274" t="s">
        <v>98</v>
      </c>
      <c r="E16" s="270"/>
      <c r="F16" s="271"/>
      <c r="G16" s="270"/>
      <c r="H16" s="271"/>
      <c r="I16" s="270"/>
      <c r="J16" s="82"/>
    </row>
    <row r="17" spans="2:10" ht="15" customHeight="1">
      <c r="B17" s="347">
        <v>4.09</v>
      </c>
      <c r="C17" s="20">
        <f>SUM(C10:C16)</f>
        <v>4947</v>
      </c>
      <c r="D17" s="85" t="s">
        <v>5</v>
      </c>
      <c r="E17" s="7">
        <f>SUM(E10:E16)</f>
        <v>6223.79144</v>
      </c>
      <c r="F17" s="13">
        <f>SUM(F10:F16)</f>
        <v>28158.6</v>
      </c>
      <c r="G17" s="7">
        <f>SUM(G10:G16)</f>
        <v>43503</v>
      </c>
      <c r="H17" s="13">
        <f>SUM(H10:H16)</f>
        <v>23880</v>
      </c>
      <c r="I17" s="7">
        <f>SUM(I10:I16)</f>
        <v>15674</v>
      </c>
      <c r="J17" s="87"/>
    </row>
    <row r="18" spans="2:10" ht="15" customHeight="1">
      <c r="B18" s="347"/>
      <c r="C18" s="88"/>
      <c r="D18" s="12"/>
      <c r="E18" s="88"/>
      <c r="F18" s="88"/>
      <c r="G18" s="88"/>
      <c r="H18" s="88"/>
      <c r="I18" s="88"/>
      <c r="J18" s="87"/>
    </row>
    <row r="19" spans="2:10" ht="15" customHeight="1" thickBot="1">
      <c r="B19" s="347">
        <v>4.0999999999999996</v>
      </c>
      <c r="C19" s="5">
        <f>C17-C9</f>
        <v>0</v>
      </c>
      <c r="D19" s="209" t="s">
        <v>99</v>
      </c>
      <c r="E19" s="5">
        <f>E17-E9</f>
        <v>-0.20856000000003405</v>
      </c>
      <c r="F19" s="5">
        <f>F17-F9</f>
        <v>-0.40000000000145519</v>
      </c>
      <c r="G19" s="5">
        <f>G17-G9</f>
        <v>0</v>
      </c>
      <c r="H19" s="5">
        <f>H17-H9</f>
        <v>0</v>
      </c>
      <c r="I19" s="5">
        <f>I17-I9</f>
        <v>0</v>
      </c>
      <c r="J19" s="89"/>
    </row>
    <row r="20" spans="2:10" ht="15" customHeight="1" thickTop="1" thickBot="1">
      <c r="B20" s="122"/>
      <c r="C20" s="14"/>
      <c r="D20" s="15"/>
      <c r="E20" s="14"/>
      <c r="F20" s="14"/>
      <c r="G20" s="14"/>
      <c r="H20" s="14"/>
      <c r="I20" s="14"/>
      <c r="J20" s="90"/>
    </row>
    <row r="21" spans="2:10" ht="13.5" thickBot="1"/>
    <row r="22" spans="2:10">
      <c r="B22" s="329"/>
      <c r="C22" s="330"/>
      <c r="D22" s="331"/>
      <c r="E22" s="330"/>
      <c r="F22" s="330"/>
      <c r="G22" s="330"/>
      <c r="H22" s="330"/>
      <c r="I22" s="330"/>
      <c r="J22" s="332"/>
    </row>
    <row r="23" spans="2:10" ht="15">
      <c r="B23" s="121"/>
      <c r="C23" s="433" t="s">
        <v>126</v>
      </c>
      <c r="D23" s="434"/>
      <c r="E23" s="434"/>
      <c r="F23" s="434"/>
      <c r="G23" s="434"/>
      <c r="H23" s="434"/>
      <c r="I23" s="435"/>
      <c r="J23" s="333"/>
    </row>
    <row r="24" spans="2:10">
      <c r="B24" s="121"/>
      <c r="C24" s="340"/>
      <c r="D24" s="341"/>
      <c r="E24" s="340"/>
      <c r="F24" s="340"/>
      <c r="G24" s="340"/>
      <c r="H24" s="340"/>
      <c r="I24" s="340"/>
      <c r="J24" s="82"/>
    </row>
    <row r="25" spans="2:10" ht="26.25">
      <c r="B25" s="348"/>
      <c r="C25" s="353" t="s">
        <v>116</v>
      </c>
      <c r="D25" s="352" t="s">
        <v>122</v>
      </c>
      <c r="E25" s="335" t="s">
        <v>96</v>
      </c>
      <c r="F25" s="336" t="s">
        <v>117</v>
      </c>
      <c r="G25" s="336" t="s">
        <v>94</v>
      </c>
      <c r="H25" s="336" t="s">
        <v>97</v>
      </c>
      <c r="I25" s="336" t="s">
        <v>118</v>
      </c>
      <c r="J25" s="342"/>
    </row>
    <row r="26" spans="2:10" ht="15" customHeight="1">
      <c r="B26" s="347">
        <v>4.1100000000000003</v>
      </c>
      <c r="C26" s="349"/>
      <c r="D26" s="350" t="s">
        <v>159</v>
      </c>
      <c r="E26" s="349">
        <f>[1]Sheet1!$Q$20/1000</f>
        <v>3282.79144</v>
      </c>
      <c r="F26" s="349">
        <f>[1]Sheet1!$Q$21/1000</f>
        <v>1717.20856</v>
      </c>
      <c r="G26" s="349"/>
      <c r="H26" s="349"/>
      <c r="I26" s="349"/>
      <c r="J26" s="342"/>
    </row>
    <row r="27" spans="2:10" ht="15" customHeight="1">
      <c r="B27" s="347">
        <v>4.12</v>
      </c>
      <c r="C27" s="247"/>
      <c r="D27" s="350" t="s">
        <v>160</v>
      </c>
      <c r="E27" s="247">
        <v>250</v>
      </c>
      <c r="F27" s="247"/>
      <c r="G27" s="247"/>
      <c r="H27" s="247"/>
      <c r="I27" s="247"/>
      <c r="J27" s="342"/>
    </row>
    <row r="28" spans="2:10" ht="15" customHeight="1">
      <c r="B28" s="347">
        <v>4.13</v>
      </c>
      <c r="C28" s="247"/>
      <c r="D28" s="422" t="s">
        <v>170</v>
      </c>
      <c r="E28" s="247"/>
      <c r="F28" s="247">
        <f>4998600/1000-F26</f>
        <v>3281.3914400000003</v>
      </c>
      <c r="G28" s="247">
        <f>(1150000+400000)/1000</f>
        <v>1550</v>
      </c>
      <c r="H28" s="247"/>
      <c r="I28" s="247"/>
      <c r="J28" s="342"/>
    </row>
    <row r="29" spans="2:10" ht="15" customHeight="1">
      <c r="B29" s="347">
        <v>4.1399999999999997</v>
      </c>
      <c r="C29" s="247"/>
      <c r="D29" s="422" t="s">
        <v>171</v>
      </c>
      <c r="E29" s="247"/>
      <c r="F29" s="247"/>
      <c r="G29" s="247">
        <v>1000</v>
      </c>
      <c r="H29" s="247"/>
      <c r="I29" s="247"/>
      <c r="J29" s="342"/>
    </row>
    <row r="30" spans="2:10" ht="15" customHeight="1">
      <c r="B30" s="347">
        <v>4.1500000000000004</v>
      </c>
      <c r="C30" s="247"/>
      <c r="D30" s="422" t="s">
        <v>172</v>
      </c>
      <c r="E30" s="247"/>
      <c r="F30" s="247">
        <v>10500</v>
      </c>
      <c r="G30" s="247">
        <v>21900</v>
      </c>
      <c r="H30" s="247">
        <v>7500</v>
      </c>
      <c r="I30" s="247"/>
      <c r="J30" s="342"/>
    </row>
    <row r="31" spans="2:10" ht="15" customHeight="1">
      <c r="B31" s="347">
        <v>4.16</v>
      </c>
      <c r="C31" s="247"/>
      <c r="D31" s="422" t="s">
        <v>173</v>
      </c>
      <c r="E31" s="247"/>
      <c r="F31" s="247"/>
      <c r="G31" s="247"/>
      <c r="H31" s="247">
        <v>1250</v>
      </c>
      <c r="I31" s="247">
        <v>1250</v>
      </c>
      <c r="J31" s="342"/>
    </row>
    <row r="32" spans="2:10" ht="15" customHeight="1">
      <c r="B32" s="347">
        <v>4.17</v>
      </c>
      <c r="C32" s="247"/>
      <c r="D32" s="422" t="s">
        <v>174</v>
      </c>
      <c r="E32" s="247"/>
      <c r="F32" s="247"/>
      <c r="G32" s="247">
        <v>10000</v>
      </c>
      <c r="H32" s="247">
        <v>7000</v>
      </c>
      <c r="I32" s="247">
        <v>7000</v>
      </c>
      <c r="J32" s="342"/>
    </row>
    <row r="33" spans="2:10" ht="15" customHeight="1">
      <c r="B33" s="347">
        <v>4.18</v>
      </c>
      <c r="C33" s="270"/>
      <c r="D33" s="423" t="s">
        <v>175</v>
      </c>
      <c r="E33" s="270"/>
      <c r="F33" s="270">
        <v>4100</v>
      </c>
      <c r="G33" s="270"/>
      <c r="H33" s="270"/>
      <c r="I33" s="270"/>
      <c r="J33" s="342"/>
    </row>
    <row r="34" spans="2:10" ht="15" customHeight="1">
      <c r="B34" s="347">
        <v>4.1900000000000004</v>
      </c>
      <c r="C34" s="337">
        <f>SUM(C26:C33)</f>
        <v>0</v>
      </c>
      <c r="D34" s="338" t="s">
        <v>144</v>
      </c>
      <c r="E34" s="339">
        <f>SUM(E26:E33)</f>
        <v>3532.79144</v>
      </c>
      <c r="F34" s="339">
        <f>SUM(F26:F33)</f>
        <v>19598.599999999999</v>
      </c>
      <c r="G34" s="339">
        <f>SUM(G26:G33)</f>
        <v>34450</v>
      </c>
      <c r="H34" s="339">
        <f>SUM(H26:H33)</f>
        <v>15750</v>
      </c>
      <c r="I34" s="337">
        <f>SUM(I26:I33)</f>
        <v>8250</v>
      </c>
      <c r="J34" s="342"/>
    </row>
    <row r="35" spans="2:10">
      <c r="B35" s="121"/>
      <c r="C35" s="340"/>
      <c r="D35" s="341"/>
      <c r="E35" s="340"/>
      <c r="F35" s="340"/>
      <c r="G35" s="340"/>
      <c r="H35" s="340"/>
      <c r="I35" s="340"/>
      <c r="J35" s="82"/>
    </row>
    <row r="36" spans="2:10" ht="35.25" customHeight="1">
      <c r="B36" s="348"/>
      <c r="C36" s="156" t="s">
        <v>116</v>
      </c>
      <c r="D36" s="334" t="s">
        <v>146</v>
      </c>
      <c r="E36" s="296" t="s">
        <v>96</v>
      </c>
      <c r="F36" s="297" t="s">
        <v>117</v>
      </c>
      <c r="G36" s="297" t="s">
        <v>94</v>
      </c>
      <c r="H36" s="297" t="s">
        <v>97</v>
      </c>
      <c r="I36" s="297" t="s">
        <v>118</v>
      </c>
      <c r="J36" s="342"/>
    </row>
    <row r="37" spans="2:10" ht="15" customHeight="1">
      <c r="B37" s="347">
        <v>4.2</v>
      </c>
      <c r="C37" s="349"/>
      <c r="D37" s="350" t="s">
        <v>148</v>
      </c>
      <c r="E37" s="349"/>
      <c r="F37" s="349"/>
      <c r="G37" s="349"/>
      <c r="H37" s="349"/>
      <c r="I37" s="349"/>
      <c r="J37" s="342"/>
    </row>
    <row r="38" spans="2:10" ht="15" customHeight="1">
      <c r="B38" s="347">
        <v>4.21</v>
      </c>
      <c r="C38" s="247"/>
      <c r="D38" s="350"/>
      <c r="E38" s="247"/>
      <c r="F38" s="247"/>
      <c r="G38" s="247"/>
      <c r="H38" s="247"/>
      <c r="I38" s="247"/>
      <c r="J38" s="342"/>
    </row>
    <row r="39" spans="2:10" ht="15" customHeight="1">
      <c r="B39" s="347">
        <v>4.22</v>
      </c>
      <c r="C39" s="247"/>
      <c r="D39" s="350"/>
      <c r="E39" s="247"/>
      <c r="F39" s="247"/>
      <c r="G39" s="247"/>
      <c r="H39" s="247"/>
      <c r="I39" s="247"/>
      <c r="J39" s="342"/>
    </row>
    <row r="40" spans="2:10" ht="15" customHeight="1">
      <c r="B40" s="347">
        <v>4.2300000000000004</v>
      </c>
      <c r="C40" s="247"/>
      <c r="D40" s="350"/>
      <c r="E40" s="247"/>
      <c r="F40" s="247"/>
      <c r="G40" s="247"/>
      <c r="H40" s="247"/>
      <c r="I40" s="247"/>
      <c r="J40" s="342"/>
    </row>
    <row r="41" spans="2:10" ht="15" customHeight="1">
      <c r="B41" s="347">
        <v>4.24</v>
      </c>
      <c r="C41" s="247"/>
      <c r="D41" s="350"/>
      <c r="E41" s="247"/>
      <c r="F41" s="247"/>
      <c r="G41" s="247"/>
      <c r="H41" s="247"/>
      <c r="I41" s="247"/>
      <c r="J41" s="342"/>
    </row>
    <row r="42" spans="2:10" ht="15" customHeight="1">
      <c r="B42" s="347">
        <v>4.25</v>
      </c>
      <c r="C42" s="247"/>
      <c r="D42" s="350"/>
      <c r="E42" s="247"/>
      <c r="F42" s="247"/>
      <c r="G42" s="247"/>
      <c r="H42" s="247"/>
      <c r="I42" s="247"/>
      <c r="J42" s="342"/>
    </row>
    <row r="43" spans="2:10" ht="15" customHeight="1">
      <c r="B43" s="347">
        <v>4.26</v>
      </c>
      <c r="C43" s="247"/>
      <c r="D43" s="350"/>
      <c r="E43" s="247"/>
      <c r="F43" s="247"/>
      <c r="G43" s="247"/>
      <c r="H43" s="247"/>
      <c r="I43" s="247"/>
      <c r="J43" s="342"/>
    </row>
    <row r="44" spans="2:10" ht="15" customHeight="1">
      <c r="B44" s="347">
        <v>4.2699999999999996</v>
      </c>
      <c r="C44" s="270"/>
      <c r="D44" s="351"/>
      <c r="E44" s="270"/>
      <c r="F44" s="270"/>
      <c r="G44" s="270"/>
      <c r="H44" s="270"/>
      <c r="I44" s="270"/>
      <c r="J44" s="342"/>
    </row>
    <row r="45" spans="2:10" ht="15" customHeight="1">
      <c r="B45" s="347">
        <v>4.28</v>
      </c>
      <c r="C45" s="337">
        <f>SUM(C37:C44)</f>
        <v>0</v>
      </c>
      <c r="D45" s="338" t="s">
        <v>145</v>
      </c>
      <c r="E45" s="339">
        <f>SUM(E37:E44)</f>
        <v>0</v>
      </c>
      <c r="F45" s="339">
        <f>SUM(F37:F44)</f>
        <v>0</v>
      </c>
      <c r="G45" s="339">
        <f>SUM(G37:G44)</f>
        <v>0</v>
      </c>
      <c r="H45" s="339">
        <f>SUM(H37:H44)</f>
        <v>0</v>
      </c>
      <c r="I45" s="337">
        <f>SUM(I37:I44)</f>
        <v>0</v>
      </c>
      <c r="J45" s="342"/>
    </row>
    <row r="46" spans="2:10" ht="13.5" thickBot="1">
      <c r="B46" s="122"/>
      <c r="C46" s="343"/>
      <c r="D46" s="344"/>
      <c r="E46" s="343"/>
      <c r="F46" s="343"/>
      <c r="G46" s="343"/>
      <c r="H46" s="343"/>
      <c r="I46" s="343"/>
      <c r="J46" s="345"/>
    </row>
  </sheetData>
  <sheetProtection password="DB1D" sheet="1"/>
  <mergeCells count="4">
    <mergeCell ref="C6:I6"/>
    <mergeCell ref="C4:I4"/>
    <mergeCell ref="C5:I5"/>
    <mergeCell ref="C23:I23"/>
  </mergeCells>
  <dataValidations count="1">
    <dataValidation type="whole" operator="lessThanOrEqual" allowBlank="1" showInputMessage="1" showErrorMessage="1" sqref="E11:I11 C11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portrait" r:id="rId1"/>
  <headerFoot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">
    <tabColor rgb="FF0070C0"/>
    <pageSetUpPr fitToPage="1"/>
  </sheetPr>
  <dimension ref="B1:L38"/>
  <sheetViews>
    <sheetView topLeftCell="A7" zoomScale="89" zoomScaleNormal="89" workbookViewId="0">
      <selection activeCell="D34" sqref="D34"/>
    </sheetView>
  </sheetViews>
  <sheetFormatPr defaultRowHeight="15"/>
  <cols>
    <col min="1" max="1" width="3.140625" style="50" customWidth="1"/>
    <col min="2" max="2" width="4.85546875" style="47" customWidth="1"/>
    <col min="3" max="3" width="26.5703125" style="48" customWidth="1"/>
    <col min="4" max="4" width="11" style="49" customWidth="1"/>
    <col min="5" max="5" width="2.7109375" style="49" customWidth="1"/>
    <col min="6" max="6" width="48.140625" style="49" customWidth="1"/>
    <col min="7" max="7" width="14" style="50" customWidth="1"/>
    <col min="8" max="8" width="2.7109375" style="50" customWidth="1"/>
    <col min="9" max="9" width="9.42578125" style="50" customWidth="1"/>
    <col min="10" max="10" width="4.7109375" style="50" customWidth="1"/>
    <col min="11" max="16384" width="9.140625" style="50"/>
  </cols>
  <sheetData>
    <row r="1" spans="2:12" ht="15.75" thickBot="1"/>
    <row r="2" spans="2:12" ht="15.75" customHeight="1">
      <c r="B2" s="51"/>
      <c r="C2" s="52"/>
      <c r="D2" s="53"/>
      <c r="E2" s="53"/>
      <c r="F2" s="53"/>
      <c r="G2" s="54"/>
      <c r="H2" s="298"/>
      <c r="I2" s="303"/>
      <c r="J2" s="304"/>
    </row>
    <row r="3" spans="2:12" ht="15.75">
      <c r="B3" s="1"/>
      <c r="C3" s="517" t="str">
        <f>'Form 1 - Core RRL'!E3</f>
        <v>NATIONAL WAITING TIMES CENTRE BOARD</v>
      </c>
      <c r="D3" s="517"/>
      <c r="E3" s="517"/>
      <c r="F3" s="517"/>
      <c r="G3" s="517"/>
      <c r="H3" s="517"/>
      <c r="I3" s="517"/>
      <c r="J3" s="305"/>
    </row>
    <row r="4" spans="2:12" ht="15.75" customHeight="1">
      <c r="B4" s="1"/>
      <c r="C4" s="517" t="str">
        <f>'Form 1 - Core RRL'!E4</f>
        <v>INITIAL LDP SUBMISSION 2017-18</v>
      </c>
      <c r="D4" s="517"/>
      <c r="E4" s="517"/>
      <c r="F4" s="517"/>
      <c r="G4" s="517"/>
      <c r="H4" s="517"/>
      <c r="I4" s="517"/>
      <c r="J4" s="305"/>
    </row>
    <row r="5" spans="2:12" ht="15.75">
      <c r="B5" s="1"/>
      <c r="C5" s="517" t="s">
        <v>26</v>
      </c>
      <c r="D5" s="517"/>
      <c r="E5" s="517"/>
      <c r="F5" s="517"/>
      <c r="G5" s="517"/>
      <c r="H5" s="517"/>
      <c r="I5" s="517"/>
      <c r="J5" s="305"/>
    </row>
    <row r="6" spans="2:12" ht="7.5" customHeight="1">
      <c r="B6" s="1"/>
      <c r="C6" s="58"/>
      <c r="D6" s="59"/>
      <c r="E6" s="59"/>
      <c r="F6" s="59"/>
      <c r="G6" s="60"/>
      <c r="H6" s="299"/>
      <c r="I6" s="73"/>
      <c r="J6" s="305"/>
    </row>
    <row r="7" spans="2:12" ht="43.5" customHeight="1">
      <c r="B7" s="6"/>
      <c r="C7" s="326" t="s">
        <v>77</v>
      </c>
      <c r="D7" s="327" t="s">
        <v>103</v>
      </c>
      <c r="E7" s="3"/>
      <c r="F7" s="72"/>
      <c r="G7" s="73"/>
      <c r="H7" s="299"/>
      <c r="I7" s="301"/>
      <c r="J7" s="305"/>
    </row>
    <row r="8" spans="2:12" s="62" customFormat="1" ht="31.5" customHeight="1">
      <c r="B8" s="6"/>
      <c r="C8" s="324" t="s">
        <v>102</v>
      </c>
      <c r="D8" s="323" t="s">
        <v>24</v>
      </c>
      <c r="E8" s="17"/>
      <c r="F8" s="302"/>
      <c r="G8" s="302"/>
      <c r="H8" s="300"/>
      <c r="I8" s="302"/>
      <c r="J8" s="306"/>
    </row>
    <row r="9" spans="2:12">
      <c r="B9" s="181">
        <v>5.01</v>
      </c>
      <c r="C9" s="316" t="s">
        <v>119</v>
      </c>
      <c r="D9" s="245">
        <v>1000</v>
      </c>
      <c r="E9" s="3"/>
      <c r="F9" s="72"/>
      <c r="G9" s="73"/>
      <c r="H9" s="299"/>
      <c r="I9" s="73"/>
      <c r="J9" s="305"/>
    </row>
    <row r="10" spans="2:12">
      <c r="B10" s="181">
        <v>5.0199999999999996</v>
      </c>
      <c r="C10" s="317" t="s">
        <v>120</v>
      </c>
      <c r="D10" s="247">
        <v>800</v>
      </c>
      <c r="E10" s="3"/>
      <c r="F10" s="72"/>
      <c r="G10" s="73"/>
      <c r="H10" s="299"/>
      <c r="I10" s="73"/>
      <c r="J10" s="305"/>
      <c r="L10" s="73"/>
    </row>
    <row r="11" spans="2:12">
      <c r="B11" s="181">
        <v>5.03</v>
      </c>
      <c r="C11" s="317" t="s">
        <v>87</v>
      </c>
      <c r="D11" s="247">
        <v>500</v>
      </c>
      <c r="E11" s="3"/>
      <c r="F11" s="72"/>
      <c r="G11" s="73"/>
      <c r="H11" s="299"/>
      <c r="I11" s="73"/>
      <c r="J11" s="305"/>
    </row>
    <row r="12" spans="2:12">
      <c r="B12" s="181">
        <v>5.04</v>
      </c>
      <c r="C12" s="317" t="s">
        <v>121</v>
      </c>
      <c r="D12" s="247">
        <v>200</v>
      </c>
      <c r="E12" s="3"/>
      <c r="F12" s="72"/>
      <c r="G12" s="73"/>
      <c r="H12" s="299"/>
      <c r="I12" s="73"/>
      <c r="J12" s="305"/>
    </row>
    <row r="13" spans="2:12">
      <c r="B13" s="181">
        <v>5.05</v>
      </c>
      <c r="C13" s="318" t="s">
        <v>88</v>
      </c>
      <c r="D13" s="292">
        <v>150</v>
      </c>
      <c r="E13" s="3"/>
      <c r="F13" s="72"/>
      <c r="G13" s="73"/>
      <c r="H13" s="299"/>
      <c r="I13" s="73"/>
      <c r="J13" s="305"/>
    </row>
    <row r="14" spans="2:12">
      <c r="B14" s="181">
        <v>5.0599999999999996</v>
      </c>
      <c r="C14" s="317" t="s">
        <v>89</v>
      </c>
      <c r="D14" s="247">
        <v>0</v>
      </c>
      <c r="E14" s="3"/>
      <c r="F14" s="72"/>
      <c r="G14" s="73"/>
      <c r="H14" s="299"/>
      <c r="I14" s="73"/>
      <c r="J14" s="305"/>
    </row>
    <row r="15" spans="2:12">
      <c r="B15" s="181">
        <v>5.07</v>
      </c>
      <c r="C15" s="318" t="s">
        <v>90</v>
      </c>
      <c r="D15" s="292">
        <v>0</v>
      </c>
      <c r="E15" s="3"/>
      <c r="F15" s="72"/>
      <c r="G15" s="73"/>
      <c r="H15" s="299"/>
      <c r="I15" s="73"/>
      <c r="J15" s="305"/>
    </row>
    <row r="16" spans="2:12">
      <c r="B16" s="181">
        <v>5.08</v>
      </c>
      <c r="C16" s="317" t="s">
        <v>91</v>
      </c>
      <c r="D16" s="247">
        <v>0</v>
      </c>
      <c r="E16" s="3"/>
      <c r="F16" s="72"/>
      <c r="G16" s="73"/>
      <c r="H16" s="299"/>
      <c r="I16" s="73"/>
      <c r="J16" s="305"/>
    </row>
    <row r="17" spans="2:10">
      <c r="B17" s="181">
        <v>5.09</v>
      </c>
      <c r="C17" s="317" t="s">
        <v>92</v>
      </c>
      <c r="D17" s="320">
        <v>0</v>
      </c>
      <c r="E17" s="3"/>
      <c r="F17" s="72"/>
      <c r="G17" s="73"/>
      <c r="H17" s="299"/>
      <c r="I17" s="73"/>
      <c r="J17" s="305"/>
    </row>
    <row r="18" spans="2:10">
      <c r="B18" s="181">
        <v>5.0999999999999996</v>
      </c>
      <c r="C18" s="319" t="s">
        <v>93</v>
      </c>
      <c r="D18" s="321">
        <f>'Form 1 - Core RRL'!G21</f>
        <v>0</v>
      </c>
      <c r="E18" s="16"/>
      <c r="F18" s="72"/>
      <c r="G18" s="73"/>
      <c r="H18" s="299"/>
      <c r="I18" s="73"/>
      <c r="J18" s="305"/>
    </row>
    <row r="19" spans="2:10" ht="12.75" customHeight="1">
      <c r="B19" s="1"/>
      <c r="C19" s="60"/>
      <c r="D19" s="60"/>
      <c r="E19" s="60"/>
      <c r="F19" s="60"/>
      <c r="G19" s="60"/>
      <c r="H19" s="299"/>
      <c r="I19" s="73"/>
      <c r="J19" s="305"/>
    </row>
    <row r="20" spans="2:10" ht="12" customHeight="1">
      <c r="B20" s="1"/>
      <c r="C20" s="60"/>
      <c r="D20" s="60"/>
      <c r="E20" s="60"/>
      <c r="F20" s="60"/>
      <c r="G20" s="60"/>
      <c r="H20" s="299"/>
      <c r="I20" s="73"/>
      <c r="J20" s="305"/>
    </row>
    <row r="21" spans="2:10" ht="15.75" thickBot="1">
      <c r="B21" s="312"/>
      <c r="C21" s="313"/>
      <c r="D21" s="314"/>
      <c r="E21" s="314"/>
      <c r="F21" s="314"/>
      <c r="G21" s="315"/>
      <c r="H21" s="315"/>
      <c r="I21" s="315"/>
      <c r="J21" s="307"/>
    </row>
    <row r="22" spans="2:10">
      <c r="B22" s="308"/>
      <c r="C22" s="309"/>
      <c r="D22" s="310"/>
      <c r="E22" s="310"/>
      <c r="F22" s="310"/>
      <c r="G22" s="311"/>
      <c r="H22" s="311"/>
      <c r="I22" s="311"/>
      <c r="J22" s="305"/>
    </row>
    <row r="23" spans="2:10" ht="48.75" customHeight="1">
      <c r="B23" s="1"/>
      <c r="C23" s="519" t="s">
        <v>154</v>
      </c>
      <c r="D23" s="328" t="s">
        <v>12</v>
      </c>
      <c r="E23" s="71"/>
      <c r="F23" s="72"/>
      <c r="G23" s="73"/>
      <c r="H23" s="299"/>
      <c r="I23" s="73"/>
      <c r="J23" s="305"/>
    </row>
    <row r="24" spans="2:10" ht="24" customHeight="1">
      <c r="B24" s="1"/>
      <c r="C24" s="520"/>
      <c r="D24" s="325" t="s">
        <v>24</v>
      </c>
      <c r="E24" s="71"/>
      <c r="F24" s="72"/>
      <c r="G24" s="73"/>
      <c r="H24" s="299"/>
      <c r="I24" s="73"/>
      <c r="J24" s="305"/>
    </row>
    <row r="25" spans="2:10" ht="15.75" customHeight="1">
      <c r="B25" s="181">
        <v>5.1100000000000003</v>
      </c>
      <c r="C25" s="316" t="s">
        <v>119</v>
      </c>
      <c r="D25" s="245">
        <f>997481/1000</f>
        <v>997.48099999999999</v>
      </c>
      <c r="E25" s="71"/>
      <c r="F25" s="72"/>
      <c r="G25" s="73"/>
      <c r="H25" s="299"/>
      <c r="I25" s="73"/>
      <c r="J25" s="305"/>
    </row>
    <row r="26" spans="2:10">
      <c r="B26" s="181">
        <v>5.12</v>
      </c>
      <c r="C26" s="317" t="s">
        <v>120</v>
      </c>
      <c r="D26" s="247">
        <f>D25+332676/1000</f>
        <v>1330.1569999999999</v>
      </c>
      <c r="E26" s="71"/>
      <c r="F26" s="72"/>
      <c r="G26" s="73"/>
      <c r="H26" s="299"/>
      <c r="I26" s="73"/>
      <c r="J26" s="305"/>
    </row>
    <row r="27" spans="2:10">
      <c r="B27" s="181">
        <v>5.13</v>
      </c>
      <c r="C27" s="317" t="s">
        <v>87</v>
      </c>
      <c r="D27" s="247">
        <f>D26+350350/1000</f>
        <v>1680.5070000000001</v>
      </c>
      <c r="E27" s="71"/>
      <c r="F27" s="72"/>
      <c r="G27" s="73"/>
      <c r="H27" s="299"/>
      <c r="I27" s="73"/>
      <c r="J27" s="305"/>
    </row>
    <row r="28" spans="2:10">
      <c r="B28" s="181">
        <v>5.14</v>
      </c>
      <c r="C28" s="317" t="s">
        <v>121</v>
      </c>
      <c r="D28" s="247">
        <f>D27+531736/1000</f>
        <v>2212.2429999999999</v>
      </c>
      <c r="E28" s="71"/>
      <c r="F28" s="72"/>
      <c r="G28" s="73"/>
      <c r="H28" s="299"/>
      <c r="I28" s="73"/>
      <c r="J28" s="305"/>
    </row>
    <row r="29" spans="2:10">
      <c r="B29" s="181">
        <v>5.15</v>
      </c>
      <c r="C29" s="318" t="s">
        <v>88</v>
      </c>
      <c r="D29" s="247">
        <f>D28+345530/1000</f>
        <v>2557.7730000000001</v>
      </c>
      <c r="E29" s="71"/>
      <c r="F29" s="72"/>
      <c r="G29" s="73"/>
      <c r="H29" s="299"/>
      <c r="I29" s="73"/>
      <c r="J29" s="305"/>
    </row>
    <row r="30" spans="2:10">
      <c r="B30" s="181">
        <v>5.16</v>
      </c>
      <c r="C30" s="317" t="s">
        <v>89</v>
      </c>
      <c r="D30" s="247">
        <f>D29+351639/1000</f>
        <v>2909.4120000000003</v>
      </c>
      <c r="E30" s="71"/>
      <c r="F30" s="72"/>
      <c r="G30" s="73"/>
      <c r="H30" s="299"/>
      <c r="I30" s="73"/>
      <c r="J30" s="305"/>
    </row>
    <row r="31" spans="2:10">
      <c r="B31" s="181">
        <v>5.17</v>
      </c>
      <c r="C31" s="318" t="s">
        <v>90</v>
      </c>
      <c r="D31" s="247">
        <f>D30+476715/1000</f>
        <v>3386.1270000000004</v>
      </c>
      <c r="E31" s="71"/>
      <c r="F31" s="72"/>
      <c r="G31" s="73"/>
      <c r="H31" s="299"/>
      <c r="I31" s="73"/>
      <c r="J31" s="305"/>
    </row>
    <row r="32" spans="2:10">
      <c r="B32" s="181">
        <v>5.18</v>
      </c>
      <c r="C32" s="317" t="s">
        <v>91</v>
      </c>
      <c r="D32" s="247">
        <f>D31+261419/1000</f>
        <v>3647.5460000000003</v>
      </c>
      <c r="E32" s="71"/>
      <c r="F32" s="72"/>
      <c r="G32" s="73"/>
      <c r="H32" s="299"/>
      <c r="I32" s="73"/>
      <c r="J32" s="305"/>
    </row>
    <row r="33" spans="2:10">
      <c r="B33" s="181">
        <v>5.19</v>
      </c>
      <c r="C33" s="317" t="s">
        <v>92</v>
      </c>
      <c r="D33" s="247">
        <f>D32+390677/1000</f>
        <v>4038.2230000000004</v>
      </c>
      <c r="E33" s="71"/>
      <c r="F33" s="72"/>
      <c r="G33" s="73"/>
      <c r="H33" s="299"/>
      <c r="I33" s="73"/>
      <c r="J33" s="305"/>
    </row>
    <row r="34" spans="2:10">
      <c r="B34" s="181">
        <v>5.2</v>
      </c>
      <c r="C34" s="319" t="s">
        <v>93</v>
      </c>
      <c r="D34" s="322">
        <f>'Form 2 - Efficiencies'!F19</f>
        <v>4499.6669999999995</v>
      </c>
      <c r="E34" s="71"/>
      <c r="F34" s="72"/>
      <c r="G34" s="73"/>
      <c r="H34" s="299"/>
      <c r="I34" s="73"/>
      <c r="J34" s="305"/>
    </row>
    <row r="35" spans="2:10">
      <c r="B35" s="308"/>
      <c r="C35" s="309"/>
      <c r="D35" s="310"/>
      <c r="E35" s="310"/>
      <c r="F35" s="310"/>
      <c r="G35" s="311"/>
      <c r="H35" s="311"/>
      <c r="I35" s="311"/>
      <c r="J35" s="305"/>
    </row>
    <row r="36" spans="2:10">
      <c r="B36" s="308"/>
      <c r="C36" s="309"/>
      <c r="D36" s="310"/>
      <c r="E36" s="310"/>
      <c r="F36" s="310"/>
      <c r="G36" s="311"/>
      <c r="H36" s="311"/>
      <c r="I36" s="311"/>
      <c r="J36" s="305"/>
    </row>
    <row r="37" spans="2:10">
      <c r="B37" s="308"/>
      <c r="C37" s="309"/>
      <c r="D37" s="310"/>
      <c r="E37" s="310"/>
      <c r="F37" s="310"/>
      <c r="G37" s="311"/>
      <c r="H37" s="311"/>
      <c r="I37" s="311"/>
      <c r="J37" s="305"/>
    </row>
    <row r="38" spans="2:10" ht="15.75" thickBot="1">
      <c r="B38" s="312"/>
      <c r="C38" s="313"/>
      <c r="D38" s="314"/>
      <c r="E38" s="314"/>
      <c r="F38" s="314"/>
      <c r="G38" s="315"/>
      <c r="H38" s="315"/>
      <c r="I38" s="315"/>
      <c r="J38" s="307"/>
    </row>
  </sheetData>
  <sheetProtection password="DB1D" sheet="1" formatColumns="0" formatRows="0"/>
  <mergeCells count="4">
    <mergeCell ref="C3:I3"/>
    <mergeCell ref="C4:I4"/>
    <mergeCell ref="C5:I5"/>
    <mergeCell ref="C23:C24"/>
  </mergeCells>
  <phoneticPr fontId="4" type="noConversion"/>
  <dataValidations count="1">
    <dataValidation operator="greaterThanOrEqual" allowBlank="1" showInputMessage="1" showErrorMessage="1" sqref="D23 D25:D34 D7:E18 C23"/>
  </dataValidations>
  <printOptions horizontalCentered="1"/>
  <pageMargins left="0.15748031496062992" right="0.15748031496062992" top="0.19685039370078741" bottom="0.19685039370078741" header="0.11811023622047245" footer="0.11811023622047245"/>
  <pageSetup paperSize="9" scale="74" orientation="portrait" r:id="rId1"/>
  <headerFooter alignWithMargins="0">
    <oddFooter>&amp;A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4">
    <tabColor rgb="FF0070C0"/>
    <pageSetUpPr fitToPage="1"/>
  </sheetPr>
  <dimension ref="B1:P182"/>
  <sheetViews>
    <sheetView topLeftCell="A13" zoomScale="85" zoomScaleNormal="85" workbookViewId="0">
      <selection activeCell="F11" sqref="F11"/>
    </sheetView>
  </sheetViews>
  <sheetFormatPr defaultRowHeight="12.75"/>
  <cols>
    <col min="1" max="1" width="3.140625" style="21" customWidth="1"/>
    <col min="2" max="2" width="4.7109375" style="115" bestFit="1" customWidth="1"/>
    <col min="3" max="3" width="10.5703125" style="45" customWidth="1"/>
    <col min="4" max="4" width="14.28515625" style="21" customWidth="1"/>
    <col min="5" max="5" width="25.28515625" style="21" customWidth="1"/>
    <col min="6" max="6" width="15" style="45" customWidth="1"/>
    <col min="7" max="9" width="16.5703125" style="45" customWidth="1"/>
    <col min="10" max="11" width="16.5703125" style="21" customWidth="1"/>
    <col min="12" max="12" width="13.140625" style="21" customWidth="1"/>
    <col min="13" max="13" width="2.7109375" style="21" customWidth="1"/>
    <col min="14" max="16384" width="9.140625" style="21"/>
  </cols>
  <sheetData>
    <row r="1" spans="2:16" ht="13.5" thickBot="1"/>
    <row r="2" spans="2:16" s="27" customFormat="1">
      <c r="B2" s="116"/>
      <c r="C2" s="23"/>
      <c r="D2" s="41"/>
      <c r="E2" s="41"/>
      <c r="F2" s="23"/>
      <c r="G2" s="23"/>
      <c r="H2" s="23"/>
      <c r="I2" s="23"/>
      <c r="J2" s="41"/>
      <c r="K2" s="41"/>
      <c r="L2" s="41"/>
      <c r="M2" s="26"/>
    </row>
    <row r="3" spans="2:16" s="29" customFormat="1" ht="15.75">
      <c r="B3" s="112"/>
      <c r="C3" s="517" t="str">
        <f>'Form 1 - Core RRL'!E3</f>
        <v>NATIONAL WAITING TIMES CENTRE BOARD</v>
      </c>
      <c r="D3" s="517"/>
      <c r="E3" s="517"/>
      <c r="F3" s="517"/>
      <c r="G3" s="517"/>
      <c r="H3" s="517"/>
      <c r="I3" s="517"/>
      <c r="J3" s="517"/>
      <c r="K3" s="517"/>
      <c r="L3" s="517"/>
      <c r="M3" s="28"/>
    </row>
    <row r="4" spans="2:16" s="29" customFormat="1" ht="15.75" customHeight="1">
      <c r="B4" s="112"/>
      <c r="C4" s="517" t="str">
        <f>'Form 1 - Core RRL'!E4</f>
        <v>INITIAL LDP SUBMISSION 2017-18</v>
      </c>
      <c r="D4" s="517"/>
      <c r="E4" s="517"/>
      <c r="F4" s="517"/>
      <c r="G4" s="517"/>
      <c r="H4" s="517"/>
      <c r="I4" s="517"/>
      <c r="J4" s="517"/>
      <c r="K4" s="517"/>
      <c r="L4" s="517"/>
      <c r="M4" s="28"/>
    </row>
    <row r="5" spans="2:16" ht="15.75">
      <c r="B5" s="112"/>
      <c r="C5" s="529" t="s">
        <v>28</v>
      </c>
      <c r="D5" s="529"/>
      <c r="E5" s="529"/>
      <c r="F5" s="529"/>
      <c r="G5" s="529"/>
      <c r="H5" s="529"/>
      <c r="I5" s="529"/>
      <c r="J5" s="529"/>
      <c r="K5" s="529"/>
      <c r="L5" s="529"/>
      <c r="M5" s="31"/>
    </row>
    <row r="6" spans="2:16" ht="13.5" thickBot="1">
      <c r="B6" s="112"/>
      <c r="C6" s="30"/>
      <c r="D6" s="74"/>
      <c r="E6" s="74"/>
      <c r="F6" s="30"/>
      <c r="G6" s="30"/>
      <c r="H6" s="30"/>
      <c r="I6" s="30"/>
      <c r="J6" s="42"/>
      <c r="K6" s="42"/>
      <c r="L6" s="42"/>
      <c r="M6" s="31"/>
    </row>
    <row r="7" spans="2:16">
      <c r="B7" s="119"/>
      <c r="C7" s="75"/>
      <c r="D7" s="76"/>
      <c r="E7" s="76"/>
      <c r="F7" s="75"/>
      <c r="G7" s="75"/>
      <c r="H7" s="75"/>
      <c r="I7" s="75"/>
      <c r="J7" s="76"/>
      <c r="K7" s="76"/>
      <c r="L7" s="76"/>
      <c r="M7" s="77"/>
    </row>
    <row r="8" spans="2:16" ht="15.75">
      <c r="B8" s="112"/>
      <c r="C8" s="530" t="s">
        <v>29</v>
      </c>
      <c r="D8" s="531"/>
      <c r="E8" s="531"/>
      <c r="F8" s="531"/>
      <c r="G8" s="531"/>
      <c r="H8" s="531"/>
      <c r="I8" s="531"/>
      <c r="J8" s="531"/>
      <c r="K8" s="531"/>
      <c r="L8" s="532"/>
      <c r="M8" s="31"/>
      <c r="O8" s="210" t="s">
        <v>81</v>
      </c>
    </row>
    <row r="9" spans="2:16" ht="11.25" customHeight="1">
      <c r="B9" s="112"/>
      <c r="C9" s="78"/>
      <c r="D9" s="78"/>
      <c r="E9" s="78"/>
      <c r="F9" s="78"/>
      <c r="G9" s="78"/>
      <c r="H9" s="30"/>
      <c r="I9" s="30"/>
      <c r="J9" s="78"/>
      <c r="K9" s="78"/>
      <c r="L9" s="78"/>
      <c r="M9" s="31"/>
      <c r="O9" s="210" t="s">
        <v>82</v>
      </c>
    </row>
    <row r="10" spans="2:16" s="29" customFormat="1" ht="54">
      <c r="B10" s="117" t="s">
        <v>10</v>
      </c>
      <c r="C10" s="533" t="s">
        <v>30</v>
      </c>
      <c r="D10" s="534"/>
      <c r="E10" s="535"/>
      <c r="F10" s="359" t="s">
        <v>124</v>
      </c>
      <c r="G10" s="533" t="s">
        <v>114</v>
      </c>
      <c r="H10" s="536"/>
      <c r="I10" s="536"/>
      <c r="J10" s="536"/>
      <c r="K10" s="537"/>
      <c r="L10" s="158" t="s">
        <v>125</v>
      </c>
      <c r="M10" s="28"/>
      <c r="O10" s="210" t="s">
        <v>83</v>
      </c>
    </row>
    <row r="11" spans="2:16" ht="55.5" customHeight="1">
      <c r="B11" s="120">
        <v>6.01</v>
      </c>
      <c r="C11" s="546" t="s">
        <v>178</v>
      </c>
      <c r="D11" s="522"/>
      <c r="E11" s="523"/>
      <c r="F11" s="549"/>
      <c r="G11" s="524" t="s">
        <v>161</v>
      </c>
      <c r="H11" s="525"/>
      <c r="I11" s="525"/>
      <c r="J11" s="525"/>
      <c r="K11" s="526"/>
      <c r="L11" s="421" t="s">
        <v>82</v>
      </c>
      <c r="M11" s="31"/>
    </row>
    <row r="12" spans="2:16" ht="55.5" customHeight="1">
      <c r="B12" s="120">
        <v>6.02</v>
      </c>
      <c r="C12" s="527"/>
      <c r="D12" s="528"/>
      <c r="E12" s="528"/>
      <c r="F12" s="421"/>
      <c r="G12" s="524" t="s">
        <v>162</v>
      </c>
      <c r="H12" s="525"/>
      <c r="I12" s="525"/>
      <c r="J12" s="525"/>
      <c r="K12" s="526"/>
      <c r="L12" s="294"/>
      <c r="M12" s="31"/>
      <c r="P12" s="34"/>
    </row>
    <row r="13" spans="2:16" ht="55.5" customHeight="1">
      <c r="B13" s="120">
        <v>6.03</v>
      </c>
      <c r="C13" s="546" t="s">
        <v>179</v>
      </c>
      <c r="D13" s="522"/>
      <c r="E13" s="523"/>
      <c r="F13" s="550"/>
      <c r="G13" s="524" t="s">
        <v>163</v>
      </c>
      <c r="H13" s="525"/>
      <c r="I13" s="525"/>
      <c r="J13" s="525"/>
      <c r="K13" s="526"/>
      <c r="L13" s="421" t="s">
        <v>83</v>
      </c>
      <c r="M13" s="31"/>
    </row>
    <row r="14" spans="2:16" ht="55.5" customHeight="1">
      <c r="B14" s="120">
        <v>6.04</v>
      </c>
      <c r="C14" s="527"/>
      <c r="D14" s="528"/>
      <c r="E14" s="528"/>
      <c r="F14" s="421"/>
      <c r="G14" s="524" t="s">
        <v>164</v>
      </c>
      <c r="H14" s="525"/>
      <c r="I14" s="525"/>
      <c r="J14" s="525"/>
      <c r="K14" s="526"/>
      <c r="L14" s="294"/>
      <c r="M14" s="31"/>
    </row>
    <row r="15" spans="2:16" ht="55.5" customHeight="1">
      <c r="B15" s="120">
        <v>6.05</v>
      </c>
      <c r="C15" s="521" t="s">
        <v>165</v>
      </c>
      <c r="D15" s="522"/>
      <c r="E15" s="523"/>
      <c r="F15" s="550"/>
      <c r="G15" s="524" t="s">
        <v>166</v>
      </c>
      <c r="H15" s="525"/>
      <c r="I15" s="525"/>
      <c r="J15" s="525"/>
      <c r="K15" s="526"/>
      <c r="L15" s="421" t="s">
        <v>81</v>
      </c>
      <c r="M15" s="31"/>
    </row>
    <row r="16" spans="2:16" ht="55.5" customHeight="1">
      <c r="B16" s="120">
        <v>6.06</v>
      </c>
      <c r="C16" s="527"/>
      <c r="D16" s="528"/>
      <c r="E16" s="528"/>
      <c r="F16" s="421"/>
      <c r="G16" s="524" t="s">
        <v>167</v>
      </c>
      <c r="H16" s="525"/>
      <c r="I16" s="525"/>
      <c r="J16" s="525"/>
      <c r="K16" s="526"/>
      <c r="L16" s="294"/>
      <c r="M16" s="31"/>
    </row>
    <row r="17" spans="2:13" ht="55.5" customHeight="1">
      <c r="B17" s="120">
        <v>6.07</v>
      </c>
      <c r="C17" s="546" t="s">
        <v>176</v>
      </c>
      <c r="D17" s="522"/>
      <c r="E17" s="523"/>
      <c r="F17" s="550"/>
      <c r="G17" s="524" t="s">
        <v>168</v>
      </c>
      <c r="H17" s="525"/>
      <c r="I17" s="525"/>
      <c r="J17" s="525"/>
      <c r="K17" s="526"/>
      <c r="L17" s="421" t="s">
        <v>83</v>
      </c>
      <c r="M17" s="31"/>
    </row>
    <row r="18" spans="2:13" ht="55.5" customHeight="1">
      <c r="B18" s="120">
        <v>6.08</v>
      </c>
      <c r="C18" s="527"/>
      <c r="D18" s="528"/>
      <c r="E18" s="528"/>
      <c r="F18" s="421"/>
      <c r="G18" s="524" t="s">
        <v>169</v>
      </c>
      <c r="H18" s="525"/>
      <c r="I18" s="525"/>
      <c r="J18" s="525"/>
      <c r="K18" s="526"/>
      <c r="L18" s="294"/>
      <c r="M18" s="31"/>
    </row>
    <row r="19" spans="2:13" ht="55.5" customHeight="1">
      <c r="B19" s="120">
        <v>6.09</v>
      </c>
      <c r="C19" s="548" t="s">
        <v>177</v>
      </c>
      <c r="D19" s="539"/>
      <c r="E19" s="540"/>
      <c r="F19" s="415"/>
      <c r="G19" s="547" t="s">
        <v>181</v>
      </c>
      <c r="H19" s="542"/>
      <c r="I19" s="542"/>
      <c r="J19" s="542"/>
      <c r="K19" s="543"/>
      <c r="L19" s="421" t="s">
        <v>83</v>
      </c>
      <c r="M19" s="31"/>
    </row>
    <row r="20" spans="2:13" ht="50.1" customHeight="1">
      <c r="B20" s="120">
        <v>6.1</v>
      </c>
      <c r="C20" s="548" t="s">
        <v>182</v>
      </c>
      <c r="D20" s="539"/>
      <c r="E20" s="540"/>
      <c r="F20" s="415"/>
      <c r="G20" s="547" t="s">
        <v>180</v>
      </c>
      <c r="H20" s="542"/>
      <c r="I20" s="542"/>
      <c r="J20" s="542"/>
      <c r="K20" s="543"/>
      <c r="L20" s="294" t="s">
        <v>83</v>
      </c>
      <c r="M20" s="31"/>
    </row>
    <row r="21" spans="2:13" ht="50.1" customHeight="1">
      <c r="B21" s="120">
        <v>6.1100000000000101</v>
      </c>
      <c r="C21" s="538"/>
      <c r="D21" s="539"/>
      <c r="E21" s="540"/>
      <c r="F21" s="415"/>
      <c r="G21" s="541"/>
      <c r="H21" s="542"/>
      <c r="I21" s="542"/>
      <c r="J21" s="542"/>
      <c r="K21" s="543"/>
      <c r="L21" s="294"/>
      <c r="M21" s="31"/>
    </row>
    <row r="22" spans="2:13" ht="50.1" customHeight="1">
      <c r="B22" s="120">
        <v>6.1200000000000099</v>
      </c>
      <c r="C22" s="538"/>
      <c r="D22" s="539"/>
      <c r="E22" s="540"/>
      <c r="F22" s="415"/>
      <c r="G22" s="541"/>
      <c r="H22" s="542"/>
      <c r="I22" s="542"/>
      <c r="J22" s="542"/>
      <c r="K22" s="543"/>
      <c r="L22" s="294"/>
      <c r="M22" s="31"/>
    </row>
    <row r="23" spans="2:13" ht="50.1" customHeight="1">
      <c r="B23" s="120">
        <v>6.1300000000000097</v>
      </c>
      <c r="C23" s="538"/>
      <c r="D23" s="539"/>
      <c r="E23" s="540"/>
      <c r="F23" s="415"/>
      <c r="G23" s="541"/>
      <c r="H23" s="542"/>
      <c r="I23" s="542"/>
      <c r="J23" s="542"/>
      <c r="K23" s="543"/>
      <c r="L23" s="294"/>
      <c r="M23" s="31"/>
    </row>
    <row r="24" spans="2:13" ht="49.5" customHeight="1">
      <c r="B24" s="120">
        <v>6.1400000000000103</v>
      </c>
      <c r="C24" s="538"/>
      <c r="D24" s="539"/>
      <c r="E24" s="540"/>
      <c r="F24" s="415"/>
      <c r="G24" s="541"/>
      <c r="H24" s="542"/>
      <c r="I24" s="542"/>
      <c r="J24" s="542"/>
      <c r="K24" s="543"/>
      <c r="L24" s="294"/>
      <c r="M24" s="31"/>
    </row>
    <row r="25" spans="2:13" ht="50.1" customHeight="1">
      <c r="B25" s="120">
        <v>6.15</v>
      </c>
      <c r="C25" s="538"/>
      <c r="D25" s="539"/>
      <c r="E25" s="540"/>
      <c r="F25" s="415"/>
      <c r="G25" s="541"/>
      <c r="H25" s="542"/>
      <c r="I25" s="542"/>
      <c r="J25" s="542"/>
      <c r="K25" s="543"/>
      <c r="L25" s="294"/>
      <c r="M25" s="31"/>
    </row>
    <row r="26" spans="2:13" ht="50.1" customHeight="1">
      <c r="B26" s="120">
        <v>6.1600000000000099</v>
      </c>
      <c r="C26" s="538"/>
      <c r="D26" s="539"/>
      <c r="E26" s="540"/>
      <c r="F26" s="415"/>
      <c r="G26" s="541"/>
      <c r="H26" s="542"/>
      <c r="I26" s="542"/>
      <c r="J26" s="542"/>
      <c r="K26" s="543"/>
      <c r="L26" s="294"/>
      <c r="M26" s="31"/>
    </row>
    <row r="27" spans="2:13" ht="50.1" customHeight="1">
      <c r="B27" s="120">
        <v>6.1700000000000097</v>
      </c>
      <c r="C27" s="538"/>
      <c r="D27" s="539"/>
      <c r="E27" s="540"/>
      <c r="F27" s="415"/>
      <c r="G27" s="541"/>
      <c r="H27" s="542"/>
      <c r="I27" s="542"/>
      <c r="J27" s="542"/>
      <c r="K27" s="543"/>
      <c r="L27" s="294"/>
      <c r="M27" s="31"/>
    </row>
    <row r="28" spans="2:13" ht="50.1" customHeight="1">
      <c r="B28" s="120">
        <v>6.1800000000000104</v>
      </c>
      <c r="C28" s="538"/>
      <c r="D28" s="539"/>
      <c r="E28" s="540"/>
      <c r="F28" s="415"/>
      <c r="G28" s="541"/>
      <c r="H28" s="542"/>
      <c r="I28" s="542"/>
      <c r="J28" s="542"/>
      <c r="K28" s="543"/>
      <c r="L28" s="294"/>
      <c r="M28" s="31"/>
    </row>
    <row r="29" spans="2:13" ht="50.1" customHeight="1">
      <c r="B29" s="120">
        <v>6.1900000000000102</v>
      </c>
      <c r="C29" s="538"/>
      <c r="D29" s="539"/>
      <c r="E29" s="540"/>
      <c r="F29" s="415"/>
      <c r="G29" s="541"/>
      <c r="H29" s="542"/>
      <c r="I29" s="542"/>
      <c r="J29" s="542"/>
      <c r="K29" s="543"/>
      <c r="L29" s="294"/>
      <c r="M29" s="31"/>
    </row>
    <row r="30" spans="2:13" ht="13.5" thickBot="1">
      <c r="B30" s="118"/>
      <c r="C30" s="544"/>
      <c r="D30" s="545"/>
      <c r="E30" s="545"/>
      <c r="F30" s="545"/>
      <c r="G30" s="545"/>
      <c r="H30" s="545"/>
      <c r="I30" s="545"/>
      <c r="J30" s="545"/>
      <c r="K30" s="545"/>
      <c r="L30" s="293"/>
      <c r="M30" s="39"/>
    </row>
    <row r="31" spans="2:13" ht="18">
      <c r="F31" s="79"/>
    </row>
    <row r="32" spans="2:13" ht="18">
      <c r="F32" s="79"/>
    </row>
    <row r="33" spans="6:6" ht="18">
      <c r="F33" s="79"/>
    </row>
    <row r="34" spans="6:6" ht="18">
      <c r="F34" s="79"/>
    </row>
    <row r="35" spans="6:6" ht="18">
      <c r="F35" s="79"/>
    </row>
    <row r="36" spans="6:6" ht="18">
      <c r="F36" s="79"/>
    </row>
    <row r="37" spans="6:6" ht="18">
      <c r="F37" s="79"/>
    </row>
    <row r="38" spans="6:6" ht="18">
      <c r="F38" s="79"/>
    </row>
    <row r="39" spans="6:6" ht="18">
      <c r="F39" s="79"/>
    </row>
    <row r="40" spans="6:6" ht="18">
      <c r="F40" s="79"/>
    </row>
    <row r="41" spans="6:6" ht="18">
      <c r="F41" s="79"/>
    </row>
    <row r="42" spans="6:6" ht="18">
      <c r="F42" s="79"/>
    </row>
    <row r="43" spans="6:6" ht="18">
      <c r="F43" s="79"/>
    </row>
    <row r="44" spans="6:6" ht="18">
      <c r="F44" s="79"/>
    </row>
    <row r="45" spans="6:6" ht="18">
      <c r="F45" s="79"/>
    </row>
    <row r="46" spans="6:6" ht="18">
      <c r="F46" s="79"/>
    </row>
    <row r="47" spans="6:6" ht="18">
      <c r="F47" s="79"/>
    </row>
    <row r="48" spans="6:6" ht="18">
      <c r="F48" s="79"/>
    </row>
    <row r="49" spans="6:6" ht="18">
      <c r="F49" s="79"/>
    </row>
    <row r="50" spans="6:6" ht="18">
      <c r="F50" s="79"/>
    </row>
    <row r="51" spans="6:6" ht="18">
      <c r="F51" s="79"/>
    </row>
    <row r="52" spans="6:6" ht="18">
      <c r="F52" s="79"/>
    </row>
    <row r="53" spans="6:6" ht="18">
      <c r="F53" s="79"/>
    </row>
    <row r="54" spans="6:6" ht="18">
      <c r="F54" s="79"/>
    </row>
    <row r="55" spans="6:6" ht="18">
      <c r="F55" s="79"/>
    </row>
    <row r="56" spans="6:6" ht="18">
      <c r="F56" s="79"/>
    </row>
    <row r="57" spans="6:6" ht="18">
      <c r="F57" s="79"/>
    </row>
    <row r="58" spans="6:6" ht="18">
      <c r="F58" s="79"/>
    </row>
    <row r="59" spans="6:6" ht="18">
      <c r="F59" s="79"/>
    </row>
    <row r="60" spans="6:6" ht="18">
      <c r="F60" s="79"/>
    </row>
    <row r="61" spans="6:6" ht="18">
      <c r="F61" s="79"/>
    </row>
    <row r="62" spans="6:6" ht="18">
      <c r="F62" s="79"/>
    </row>
    <row r="63" spans="6:6" ht="18">
      <c r="F63" s="79"/>
    </row>
    <row r="64" spans="6:6" ht="18">
      <c r="F64" s="79"/>
    </row>
    <row r="65" spans="6:6" ht="18">
      <c r="F65" s="79"/>
    </row>
    <row r="66" spans="6:6" ht="18">
      <c r="F66" s="79"/>
    </row>
    <row r="67" spans="6:6" ht="18">
      <c r="F67" s="79"/>
    </row>
    <row r="68" spans="6:6" ht="18">
      <c r="F68" s="79"/>
    </row>
    <row r="69" spans="6:6" ht="18">
      <c r="F69" s="79"/>
    </row>
    <row r="70" spans="6:6" ht="18">
      <c r="F70" s="79"/>
    </row>
    <row r="71" spans="6:6" ht="18">
      <c r="F71" s="79"/>
    </row>
    <row r="72" spans="6:6" ht="18">
      <c r="F72" s="79"/>
    </row>
    <row r="73" spans="6:6" ht="18">
      <c r="F73" s="79"/>
    </row>
    <row r="74" spans="6:6" ht="18">
      <c r="F74" s="79"/>
    </row>
    <row r="75" spans="6:6" ht="18">
      <c r="F75" s="79"/>
    </row>
    <row r="76" spans="6:6" ht="18">
      <c r="F76" s="79"/>
    </row>
    <row r="77" spans="6:6" ht="18">
      <c r="F77" s="79"/>
    </row>
    <row r="78" spans="6:6" ht="18">
      <c r="F78" s="79"/>
    </row>
    <row r="79" spans="6:6" ht="18">
      <c r="F79" s="79"/>
    </row>
    <row r="80" spans="6:6" ht="18">
      <c r="F80" s="79"/>
    </row>
    <row r="81" spans="6:6" ht="18">
      <c r="F81" s="79"/>
    </row>
    <row r="82" spans="6:6" ht="18">
      <c r="F82" s="79"/>
    </row>
    <row r="83" spans="6:6" ht="18">
      <c r="F83" s="79"/>
    </row>
    <row r="84" spans="6:6" ht="18">
      <c r="F84" s="79"/>
    </row>
    <row r="85" spans="6:6" ht="18">
      <c r="F85" s="79"/>
    </row>
    <row r="86" spans="6:6" ht="18">
      <c r="F86" s="79"/>
    </row>
    <row r="87" spans="6:6" ht="18">
      <c r="F87" s="79"/>
    </row>
    <row r="88" spans="6:6" ht="18">
      <c r="F88" s="79"/>
    </row>
    <row r="89" spans="6:6" ht="18">
      <c r="F89" s="79"/>
    </row>
    <row r="90" spans="6:6" ht="18">
      <c r="F90" s="79"/>
    </row>
    <row r="91" spans="6:6" ht="18">
      <c r="F91" s="79"/>
    </row>
    <row r="92" spans="6:6" ht="18">
      <c r="F92" s="79"/>
    </row>
    <row r="93" spans="6:6" ht="18">
      <c r="F93" s="79"/>
    </row>
    <row r="94" spans="6:6" ht="18">
      <c r="F94" s="79"/>
    </row>
    <row r="95" spans="6:6" ht="18">
      <c r="F95" s="79"/>
    </row>
    <row r="96" spans="6:6" ht="18">
      <c r="F96" s="79"/>
    </row>
    <row r="97" spans="6:6" ht="18">
      <c r="F97" s="79"/>
    </row>
    <row r="98" spans="6:6" ht="18">
      <c r="F98" s="79"/>
    </row>
    <row r="99" spans="6:6" ht="18">
      <c r="F99" s="79"/>
    </row>
    <row r="100" spans="6:6" ht="18">
      <c r="F100" s="79"/>
    </row>
    <row r="101" spans="6:6" ht="18">
      <c r="F101" s="79"/>
    </row>
    <row r="102" spans="6:6" ht="18">
      <c r="F102" s="79"/>
    </row>
    <row r="103" spans="6:6" ht="18">
      <c r="F103" s="79"/>
    </row>
    <row r="104" spans="6:6" ht="18">
      <c r="F104" s="79"/>
    </row>
    <row r="105" spans="6:6" ht="18">
      <c r="F105" s="79"/>
    </row>
    <row r="106" spans="6:6" ht="18">
      <c r="F106" s="79"/>
    </row>
    <row r="107" spans="6:6" ht="18">
      <c r="F107" s="79"/>
    </row>
    <row r="108" spans="6:6" ht="18">
      <c r="F108" s="79"/>
    </row>
    <row r="109" spans="6:6" ht="18">
      <c r="F109" s="79"/>
    </row>
    <row r="110" spans="6:6" ht="18">
      <c r="F110" s="79"/>
    </row>
    <row r="111" spans="6:6" ht="18">
      <c r="F111" s="79"/>
    </row>
    <row r="112" spans="6:6" ht="18">
      <c r="F112" s="79"/>
    </row>
    <row r="113" spans="6:6" ht="18">
      <c r="F113" s="79"/>
    </row>
    <row r="114" spans="6:6" ht="18">
      <c r="F114" s="79"/>
    </row>
    <row r="115" spans="6:6" ht="18">
      <c r="F115" s="79"/>
    </row>
    <row r="116" spans="6:6" ht="18">
      <c r="F116" s="79"/>
    </row>
    <row r="117" spans="6:6" ht="18">
      <c r="F117" s="79"/>
    </row>
    <row r="118" spans="6:6" ht="18">
      <c r="F118" s="79"/>
    </row>
    <row r="119" spans="6:6" ht="18">
      <c r="F119" s="79"/>
    </row>
    <row r="120" spans="6:6" ht="18">
      <c r="F120" s="79"/>
    </row>
    <row r="121" spans="6:6" ht="18">
      <c r="F121" s="79"/>
    </row>
    <row r="122" spans="6:6" ht="18">
      <c r="F122" s="79"/>
    </row>
    <row r="123" spans="6:6" ht="18">
      <c r="F123" s="79"/>
    </row>
    <row r="124" spans="6:6" ht="18">
      <c r="F124" s="79"/>
    </row>
    <row r="125" spans="6:6" ht="18">
      <c r="F125" s="79"/>
    </row>
    <row r="126" spans="6:6" ht="18">
      <c r="F126" s="79"/>
    </row>
    <row r="127" spans="6:6" ht="18">
      <c r="F127" s="79"/>
    </row>
    <row r="128" spans="6:6" ht="18">
      <c r="F128" s="79"/>
    </row>
    <row r="129" spans="6:6" ht="18">
      <c r="F129" s="79"/>
    </row>
    <row r="130" spans="6:6" ht="18">
      <c r="F130" s="79"/>
    </row>
    <row r="131" spans="6:6" ht="18">
      <c r="F131" s="79"/>
    </row>
    <row r="132" spans="6:6" ht="18">
      <c r="F132" s="79"/>
    </row>
    <row r="133" spans="6:6" ht="18">
      <c r="F133" s="79"/>
    </row>
    <row r="134" spans="6:6" ht="18">
      <c r="F134" s="79"/>
    </row>
    <row r="135" spans="6:6" ht="18">
      <c r="F135" s="79"/>
    </row>
    <row r="136" spans="6:6" ht="18">
      <c r="F136" s="79"/>
    </row>
    <row r="137" spans="6:6" ht="18">
      <c r="F137" s="79"/>
    </row>
    <row r="138" spans="6:6" ht="18">
      <c r="F138" s="79"/>
    </row>
    <row r="139" spans="6:6" ht="18">
      <c r="F139" s="79"/>
    </row>
    <row r="140" spans="6:6" ht="18">
      <c r="F140" s="79"/>
    </row>
    <row r="141" spans="6:6" ht="18">
      <c r="F141" s="79"/>
    </row>
    <row r="142" spans="6:6" ht="18">
      <c r="F142" s="79"/>
    </row>
    <row r="143" spans="6:6" ht="18">
      <c r="F143" s="79"/>
    </row>
    <row r="144" spans="6:6" ht="18">
      <c r="F144" s="79"/>
    </row>
    <row r="145" spans="6:6" ht="18">
      <c r="F145" s="79"/>
    </row>
    <row r="146" spans="6:6" ht="18">
      <c r="F146" s="79"/>
    </row>
    <row r="147" spans="6:6" ht="18">
      <c r="F147" s="79"/>
    </row>
    <row r="148" spans="6:6" ht="18">
      <c r="F148" s="79"/>
    </row>
    <row r="149" spans="6:6" ht="18">
      <c r="F149" s="79"/>
    </row>
    <row r="150" spans="6:6" ht="18">
      <c r="F150" s="79"/>
    </row>
    <row r="151" spans="6:6" ht="18">
      <c r="F151" s="79"/>
    </row>
    <row r="152" spans="6:6" ht="18">
      <c r="F152" s="79"/>
    </row>
    <row r="153" spans="6:6" ht="18">
      <c r="F153" s="79"/>
    </row>
    <row r="154" spans="6:6" ht="18">
      <c r="F154" s="79"/>
    </row>
    <row r="155" spans="6:6" ht="18">
      <c r="F155" s="79"/>
    </row>
    <row r="156" spans="6:6" ht="18">
      <c r="F156" s="79"/>
    </row>
    <row r="157" spans="6:6" ht="18">
      <c r="F157" s="79"/>
    </row>
    <row r="158" spans="6:6" ht="18">
      <c r="F158" s="79"/>
    </row>
    <row r="159" spans="6:6" ht="18">
      <c r="F159" s="79"/>
    </row>
    <row r="160" spans="6:6" ht="18">
      <c r="F160" s="79"/>
    </row>
    <row r="161" spans="6:6" ht="18">
      <c r="F161" s="79"/>
    </row>
    <row r="162" spans="6:6" ht="18">
      <c r="F162" s="79"/>
    </row>
    <row r="163" spans="6:6" ht="18">
      <c r="F163" s="79"/>
    </row>
    <row r="164" spans="6:6" ht="18">
      <c r="F164" s="79"/>
    </row>
    <row r="165" spans="6:6" ht="18">
      <c r="F165" s="79"/>
    </row>
    <row r="166" spans="6:6" ht="18">
      <c r="F166" s="79"/>
    </row>
    <row r="167" spans="6:6" ht="18">
      <c r="F167" s="79"/>
    </row>
    <row r="168" spans="6:6" ht="18">
      <c r="F168" s="79"/>
    </row>
    <row r="169" spans="6:6" ht="18">
      <c r="F169" s="79"/>
    </row>
    <row r="170" spans="6:6" ht="18">
      <c r="F170" s="79"/>
    </row>
    <row r="171" spans="6:6" ht="18">
      <c r="F171" s="79"/>
    </row>
    <row r="172" spans="6:6" ht="18">
      <c r="F172" s="79"/>
    </row>
    <row r="173" spans="6:6" ht="18">
      <c r="F173" s="79"/>
    </row>
    <row r="174" spans="6:6" ht="18">
      <c r="F174" s="79"/>
    </row>
    <row r="175" spans="6:6" ht="18">
      <c r="F175" s="79"/>
    </row>
    <row r="176" spans="6:6" ht="18">
      <c r="F176" s="79"/>
    </row>
    <row r="177" spans="6:6" ht="18">
      <c r="F177" s="79"/>
    </row>
    <row r="178" spans="6:6" ht="18">
      <c r="F178" s="79"/>
    </row>
    <row r="179" spans="6:6" ht="18">
      <c r="F179" s="79"/>
    </row>
    <row r="180" spans="6:6" ht="18">
      <c r="F180" s="79"/>
    </row>
    <row r="181" spans="6:6" ht="18">
      <c r="F181" s="79"/>
    </row>
    <row r="182" spans="6:6" ht="18">
      <c r="F182" s="79"/>
    </row>
  </sheetData>
  <sheetProtection password="DB1D" sheet="1" formatCells="0" formatColumns="0" formatRows="0" insertRows="0"/>
  <mergeCells count="45">
    <mergeCell ref="C29:E29"/>
    <mergeCell ref="G29:K29"/>
    <mergeCell ref="C30:K30"/>
    <mergeCell ref="C24:E24"/>
    <mergeCell ref="G24:K24"/>
    <mergeCell ref="C25:E25"/>
    <mergeCell ref="G25:K25"/>
    <mergeCell ref="C26:E26"/>
    <mergeCell ref="G26:K26"/>
    <mergeCell ref="C27:E27"/>
    <mergeCell ref="C28:E28"/>
    <mergeCell ref="G27:K27"/>
    <mergeCell ref="G28:K28"/>
    <mergeCell ref="C21:E21"/>
    <mergeCell ref="G21:K21"/>
    <mergeCell ref="C22:E22"/>
    <mergeCell ref="G22:K22"/>
    <mergeCell ref="C23:E23"/>
    <mergeCell ref="G23:K23"/>
    <mergeCell ref="C18:E18"/>
    <mergeCell ref="G18:K18"/>
    <mergeCell ref="C19:E19"/>
    <mergeCell ref="G19:K19"/>
    <mergeCell ref="C20:E20"/>
    <mergeCell ref="G20:K20"/>
    <mergeCell ref="C3:L3"/>
    <mergeCell ref="C4:L4"/>
    <mergeCell ref="C12:E12"/>
    <mergeCell ref="G12:K12"/>
    <mergeCell ref="C13:E13"/>
    <mergeCell ref="G13:K13"/>
    <mergeCell ref="C5:L5"/>
    <mergeCell ref="C8:L8"/>
    <mergeCell ref="C10:E10"/>
    <mergeCell ref="G10:K10"/>
    <mergeCell ref="C11:E11"/>
    <mergeCell ref="G11:K11"/>
    <mergeCell ref="C17:E17"/>
    <mergeCell ref="G17:K17"/>
    <mergeCell ref="C14:E14"/>
    <mergeCell ref="G14:K14"/>
    <mergeCell ref="C15:E15"/>
    <mergeCell ref="G15:K15"/>
    <mergeCell ref="C16:E16"/>
    <mergeCell ref="G16:K16"/>
  </mergeCells>
  <conditionalFormatting sqref="L11">
    <cfRule type="cellIs" dxfId="32" priority="25" stopIfTrue="1" operator="equal">
      <formula>$O$10</formula>
    </cfRule>
    <cfRule type="cellIs" dxfId="31" priority="26" stopIfTrue="1" operator="equal">
      <formula>$O$9</formula>
    </cfRule>
    <cfRule type="cellIs" dxfId="30" priority="27" stopIfTrue="1" operator="equal">
      <formula>$O$8</formula>
    </cfRule>
  </conditionalFormatting>
  <conditionalFormatting sqref="L12:L29">
    <cfRule type="cellIs" dxfId="29" priority="22" stopIfTrue="1" operator="equal">
      <formula>$O$10</formula>
    </cfRule>
    <cfRule type="cellIs" dxfId="28" priority="23" stopIfTrue="1" operator="equal">
      <formula>$O$9</formula>
    </cfRule>
    <cfRule type="cellIs" dxfId="27" priority="24" stopIfTrue="1" operator="equal">
      <formula>$O$8</formula>
    </cfRule>
  </conditionalFormatting>
  <conditionalFormatting sqref="F11">
    <cfRule type="cellIs" dxfId="26" priority="19" stopIfTrue="1" operator="equal">
      <formula>$N$10</formula>
    </cfRule>
    <cfRule type="cellIs" dxfId="25" priority="20" stopIfTrue="1" operator="equal">
      <formula>$N$9</formula>
    </cfRule>
    <cfRule type="cellIs" dxfId="24" priority="21" stopIfTrue="1" operator="equal">
      <formula>$N$8</formula>
    </cfRule>
  </conditionalFormatting>
  <conditionalFormatting sqref="F12:F18">
    <cfRule type="cellIs" dxfId="23" priority="16" stopIfTrue="1" operator="equal">
      <formula>$N$10</formula>
    </cfRule>
    <cfRule type="cellIs" dxfId="22" priority="17" stopIfTrue="1" operator="equal">
      <formula>$N$9</formula>
    </cfRule>
    <cfRule type="cellIs" dxfId="21" priority="18" stopIfTrue="1" operator="equal">
      <formula>$N$8</formula>
    </cfRule>
  </conditionalFormatting>
  <conditionalFormatting sqref="L11">
    <cfRule type="cellIs" dxfId="20" priority="13" stopIfTrue="1" operator="equal">
      <formula>$N$10</formula>
    </cfRule>
    <cfRule type="cellIs" dxfId="19" priority="14" stopIfTrue="1" operator="equal">
      <formula>$N$9</formula>
    </cfRule>
    <cfRule type="cellIs" dxfId="18" priority="15" stopIfTrue="1" operator="equal">
      <formula>$N$8</formula>
    </cfRule>
  </conditionalFormatting>
  <conditionalFormatting sqref="L13">
    <cfRule type="cellIs" dxfId="17" priority="10" stopIfTrue="1" operator="equal">
      <formula>$N$10</formula>
    </cfRule>
    <cfRule type="cellIs" dxfId="16" priority="11" stopIfTrue="1" operator="equal">
      <formula>$N$9</formula>
    </cfRule>
    <cfRule type="cellIs" dxfId="15" priority="12" stopIfTrue="1" operator="equal">
      <formula>$N$8</formula>
    </cfRule>
  </conditionalFormatting>
  <conditionalFormatting sqref="L15">
    <cfRule type="cellIs" dxfId="14" priority="7" stopIfTrue="1" operator="equal">
      <formula>$N$10</formula>
    </cfRule>
    <cfRule type="cellIs" dxfId="13" priority="8" stopIfTrue="1" operator="equal">
      <formula>$N$9</formula>
    </cfRule>
    <cfRule type="cellIs" dxfId="12" priority="9" stopIfTrue="1" operator="equal">
      <formula>$N$8</formula>
    </cfRule>
  </conditionalFormatting>
  <conditionalFormatting sqref="L17">
    <cfRule type="cellIs" dxfId="11" priority="4" stopIfTrue="1" operator="equal">
      <formula>$N$10</formula>
    </cfRule>
    <cfRule type="cellIs" dxfId="10" priority="5" stopIfTrue="1" operator="equal">
      <formula>$N$9</formula>
    </cfRule>
    <cfRule type="cellIs" dxfId="9" priority="6" stopIfTrue="1" operator="equal">
      <formula>$N$8</formula>
    </cfRule>
  </conditionalFormatting>
  <conditionalFormatting sqref="L19">
    <cfRule type="cellIs" dxfId="5" priority="1" stopIfTrue="1" operator="equal">
      <formula>$N$10</formula>
    </cfRule>
    <cfRule type="cellIs" dxfId="4" priority="2" stopIfTrue="1" operator="equal">
      <formula>$N$9</formula>
    </cfRule>
    <cfRule type="cellIs" dxfId="3" priority="3" stopIfTrue="1" operator="equal">
      <formula>$N$8</formula>
    </cfRule>
  </conditionalFormatting>
  <dataValidations count="1">
    <dataValidation type="list" allowBlank="1" showInputMessage="1" showErrorMessage="1" sqref="L11:L29">
      <formula1>$O$8:$O$10</formula1>
    </dataValidation>
  </dataValidations>
  <pageMargins left="0.70866141732283472" right="0.70866141732283472" top="0.74803149606299213" bottom="0.74803149606299213" header="0.31496062992125984" footer="0.31496062992125984"/>
  <pageSetup paperSize="9" scale="44" orientation="portrait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Form 1 - Core RRL</vt:lpstr>
      <vt:lpstr>Form 2 - Efficiencies</vt:lpstr>
      <vt:lpstr>Form 3 - Non-Core RRL</vt:lpstr>
      <vt:lpstr>Form 4 - Capital Investment</vt:lpstr>
      <vt:lpstr>Form 5 - Trajectories</vt:lpstr>
      <vt:lpstr>Form 6 - Assumptions &amp; Risks</vt:lpstr>
      <vt:lpstr>'Form 1 - Core RRL'!Print_Area</vt:lpstr>
      <vt:lpstr>'Form 2 - Efficiencies'!Print_Area</vt:lpstr>
      <vt:lpstr>'Form 3 - Non-Core RRL'!Print_Area</vt:lpstr>
      <vt:lpstr>'Form 4 - Capital Investment'!Print_Area</vt:lpstr>
      <vt:lpstr>'Form 5 - Trajectories'!Print_Area</vt:lpstr>
    </vt:vector>
  </TitlesOfParts>
  <Company>Scottish Executive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z000472</dc:creator>
  <cp:lastModifiedBy>brysonl</cp:lastModifiedBy>
  <cp:lastPrinted>2017-03-22T09:30:59Z</cp:lastPrinted>
  <dcterms:created xsi:type="dcterms:W3CDTF">2009-11-03T17:01:44Z</dcterms:created>
  <dcterms:modified xsi:type="dcterms:W3CDTF">2017-03-22T11:25:37Z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bjective-Id">
    <vt:lpwstr>A14424962</vt:lpwstr>
  </property>
  <property fmtid="{D5CDD505-2E9C-101B-9397-08002B2CF9AE}" pid="3" name="Objective-Comment">
    <vt:lpwstr/>
  </property>
  <property fmtid="{D5CDD505-2E9C-101B-9397-08002B2CF9AE}" pid="4" name="Objective-CreationStamp">
    <vt:filetime>2016-06-01T13:40:08Z</vt:filetime>
  </property>
  <property fmtid="{D5CDD505-2E9C-101B-9397-08002B2CF9AE}" pid="5" name="Objective-IsApproved">
    <vt:bool>false</vt:bool>
  </property>
  <property fmtid="{D5CDD505-2E9C-101B-9397-08002B2CF9AE}" pid="6" name="Objective-IsPublished">
    <vt:bool>true</vt:bool>
  </property>
  <property fmtid="{D5CDD505-2E9C-101B-9397-08002B2CF9AE}" pid="7" name="Objective-DatePublished">
    <vt:filetime>2016-06-01T13:40:08Z</vt:filetime>
  </property>
  <property fmtid="{D5CDD505-2E9C-101B-9397-08002B2CF9AE}" pid="8" name="Objective-ModificationStamp">
    <vt:filetime>2016-06-01T13:40:09Z</vt:filetime>
  </property>
  <property fmtid="{D5CDD505-2E9C-101B-9397-08002B2CF9AE}" pid="9" name="Objective-Owner">
    <vt:lpwstr>Peterson, Robert R (U417067)</vt:lpwstr>
  </property>
  <property fmtid="{D5CDD505-2E9C-101B-9397-08002B2CF9AE}" pid="10" name="Objective-Path">
    <vt:lpwstr>Objective Global Folder:SG File Plan:Health, nutrition and care:National Health Service (NHS):NHS management:Advice and policy: NHS management:Analytical: NHS Resilience and Business Management Team: LDP Templates 2016-17: Final Board Submissions: Researc</vt:lpwstr>
  </property>
  <property fmtid="{D5CDD505-2E9C-101B-9397-08002B2CF9AE}" pid="11" name="Objective-Parent">
    <vt:lpwstr>Analytical: NHS Resilience and Business Management Team: LDP Templates 2016-17: Final Board Submissions: Research Analysis: 2015-2020</vt:lpwstr>
  </property>
  <property fmtid="{D5CDD505-2E9C-101B-9397-08002B2CF9AE}" pid="12" name="Objective-State">
    <vt:lpwstr>Published</vt:lpwstr>
  </property>
  <property fmtid="{D5CDD505-2E9C-101B-9397-08002B2CF9AE}" pid="13" name="Objective-Title">
    <vt:lpwstr>Financial Plan - Local Delivery Plan (LDP) - 2016-17 - NHS Dumfries and Galloway - Final Submission - Template</vt:lpwstr>
  </property>
  <property fmtid="{D5CDD505-2E9C-101B-9397-08002B2CF9AE}" pid="14" name="Objective-Version">
    <vt:lpwstr>1.0</vt:lpwstr>
  </property>
  <property fmtid="{D5CDD505-2E9C-101B-9397-08002B2CF9AE}" pid="15" name="Objective-VersionComment">
    <vt:lpwstr>First version</vt:lpwstr>
  </property>
  <property fmtid="{D5CDD505-2E9C-101B-9397-08002B2CF9AE}" pid="16" name="Objective-VersionNumber">
    <vt:i4>1</vt:i4>
  </property>
  <property fmtid="{D5CDD505-2E9C-101B-9397-08002B2CF9AE}" pid="17" name="Objective-FileNumber">
    <vt:lpwstr/>
  </property>
  <property fmtid="{D5CDD505-2E9C-101B-9397-08002B2CF9AE}" pid="18" name="Objective-Classification">
    <vt:lpwstr>[Inherited - OFFICIAL]</vt:lpwstr>
  </property>
  <property fmtid="{D5CDD505-2E9C-101B-9397-08002B2CF9AE}" pid="19" name="Objective-Caveats">
    <vt:lpwstr/>
  </property>
  <property fmtid="{D5CDD505-2E9C-101B-9397-08002B2CF9AE}" pid="20" name="Objective-Date of Original [system]">
    <vt:lpwstr/>
  </property>
  <property fmtid="{D5CDD505-2E9C-101B-9397-08002B2CF9AE}" pid="21" name="Objective-Date Received [system]">
    <vt:lpwstr/>
  </property>
  <property fmtid="{D5CDD505-2E9C-101B-9397-08002B2CF9AE}" pid="22" name="Objective-SG Web Publication - Category [system]">
    <vt:lpwstr/>
  </property>
  <property fmtid="{D5CDD505-2E9C-101B-9397-08002B2CF9AE}" pid="23" name="Objective-SG Web Publication - Category 2 Classification [system]">
    <vt:lpwstr/>
  </property>
  <property fmtid="{D5CDD505-2E9C-101B-9397-08002B2CF9AE}" pid="24" name="SV_QUERY_LIST_4F35BF76-6C0D-4D9B-82B2-816C12CF3733">
    <vt:lpwstr>empty_477D106A-C0D6-4607-AEBD-E2C9D60EA279</vt:lpwstr>
  </property>
</Properties>
</file>