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3420" windowWidth="19245" windowHeight="3465"/>
  </bookViews>
  <sheets>
    <sheet name="Summary" sheetId="1" r:id="rId1"/>
    <sheet name="Page 2 - Core Income " sheetId="2" r:id="rId2"/>
    <sheet name="Page 3 - Core Expenditure" sheetId="3" r:id="rId3"/>
    <sheet name="Page 4 - Non Core Income &amp; Exp" sheetId="6" r:id="rId4"/>
    <sheet name="Page 5 - Efficiency savings" sheetId="4" r:id="rId5"/>
    <sheet name="Page 6 - Capital Expenditur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701">'[1]Comparison at acc'!#REF!</definedName>
    <definedName name="_861">'[1]Comparison at acc'!#REF!</definedName>
    <definedName name="_862">'[1]Comparison at acc'!#REF!</definedName>
    <definedName name="_afc1">#REF!</definedName>
    <definedName name="_pd1">#REF!</definedName>
    <definedName name="_pd2">#REF!</definedName>
    <definedName name="_pd3">#REF!</definedName>
    <definedName name="_PD4">#REF!</definedName>
    <definedName name="_piv1">#REF!</definedName>
    <definedName name="_piv2">#REF!</definedName>
    <definedName name="_piv3">#REF!</definedName>
    <definedName name="_piv4">#REF!</definedName>
    <definedName name="_piv5">#REF!</definedName>
    <definedName name="_rep2">'[2]Variance Trend  09-10 @ Per -09'!#REF!</definedName>
    <definedName name="_rep3">'[2]Variance Trend  09-10 @ Per -09'!#REF!</definedName>
    <definedName name="_rep4">'[2]Variance Trend  09-10 @ Per -09'!#REF!</definedName>
    <definedName name="_rep5">'[2]Variance Trend  09-10 @ Per -09'!#REF!</definedName>
    <definedName name="_rep6">'[2]Variance Trend  09-10 @ Per -09'!#REF!</definedName>
    <definedName name="Admin">'[3]BUD-HTL-02'!#REF!</definedName>
    <definedName name="Admin_Payroll">'[3]BUD-HTL-02'!#REF!</definedName>
    <definedName name="admits">#REF!</definedName>
    <definedName name="afc">#REF!</definedName>
    <definedName name="allow">#REF!</definedName>
    <definedName name="annleave">#REF!</definedName>
    <definedName name="AP">#REF!</definedName>
    <definedName name="AT">[4]Data!$A$4</definedName>
    <definedName name="band">#REF!</definedName>
    <definedName name="Base">#REF!</definedName>
    <definedName name="basic">[5]Formulae!#REF!</definedName>
    <definedName name="Beardmore__Hotel_Room_Analysis_1996">'[3]BUD-HTL-02'!#REF!</definedName>
    <definedName name="Cash_Flow_Statement_1997">'[6]BUD_0506-HTL'!#REF!</definedName>
    <definedName name="CC_MANAGERS">[7]GLOBAL!$R$2:$T$60</definedName>
    <definedName name="com_Jnl_P11_Reveiw">#REF!</definedName>
    <definedName name="Driver">[4]Data!$A$5</definedName>
    <definedName name="e">'[3]BUD-HTL-02'!#REF!</definedName>
    <definedName name="enh">#REF!</definedName>
    <definedName name="entdate">#REF!</definedName>
    <definedName name="FB_Income">'[3]BUD-HTL-02'!#REF!</definedName>
    <definedName name="FB_Operating_Expenses">'[3]BUD-HTL-02'!#REF!</definedName>
    <definedName name="FOOD_AND_BEVERAGE">'[3]BUD-HTL-02'!#REF!</definedName>
    <definedName name="Front_Office_Payroll">'[3]BUD-HTL-02'!#REF!</definedName>
    <definedName name="Gross_Payrolls">'[3]BUD-HTL-02'!#REF!</definedName>
    <definedName name="Hours_per_shift">#REF!</definedName>
    <definedName name="Housekeeping_Payroll">'[3]BUD-HTL-02'!#REF!</definedName>
    <definedName name="Human_Resources">'[3]BUD-HTL-02'!#REF!</definedName>
    <definedName name="ICU_HPPD">#REF!</definedName>
    <definedName name="Kitchen_Payroll">'[3]BUD-HTL-02'!#REF!</definedName>
    <definedName name="leases">#REF!</definedName>
    <definedName name="leaveent">#REF!</definedName>
    <definedName name="Leisure_Centre">'[3]BUD-HTL-02'!#REF!</definedName>
    <definedName name="Leisure_Payroll">'[3]BUD-HTL-02'!#REF!</definedName>
    <definedName name="Maintenance">'[3]BUD-HTL-02'!#REF!</definedName>
    <definedName name="mayanaesthetist">[8]Procedures!#REF!</definedName>
    <definedName name="maydates">[8]Procedures!#REF!</definedName>
    <definedName name="mayspeciality">[8]Procedures!#REF!</definedName>
    <definedName name="maysurgeons">[8]Procedures!#REF!</definedName>
    <definedName name="months">#REF!</definedName>
    <definedName name="New_Allocation">#REF!</definedName>
    <definedName name="NIC_RATE">[9]VARIABLES!$A$10</definedName>
    <definedName name="NU_ALOS">#REF!</definedName>
    <definedName name="NU_HPPD">#REF!</definedName>
    <definedName name="nu_p1">[10]THEATRE!#REF!</definedName>
    <definedName name="nu_p2">[10]THEATRE!#REF!</definedName>
    <definedName name="Nursing_Hours_Per_Patient_Day">#REF!</definedName>
    <definedName name="Opening">#REF!</definedName>
    <definedName name="Other_Income">'[3]BUD-HTL-02'!#REF!</definedName>
    <definedName name="padys">#REF!</definedName>
    <definedName name="Page1">#REF!</definedName>
    <definedName name="page2">#REF!</definedName>
    <definedName name="page3">#REF!</definedName>
    <definedName name="page4">'[11]Activity Analysis- by Specialty'!#REF!</definedName>
    <definedName name="page5">'[11]Activity Analysis- by Specialty'!#REF!</definedName>
    <definedName name="PatDays">#REF!</definedName>
    <definedName name="PATIENT_DAYS">#REF!</definedName>
    <definedName name="PAY_SCALES_FOR_AL_ENT_FOR_AFC">#REF!</definedName>
    <definedName name="pdays">#REF!</definedName>
    <definedName name="percent_table">#REF!</definedName>
    <definedName name="Percentage_Cover_Required">#REF!</definedName>
    <definedName name="_xlnm.Print_Area" localSheetId="1">'Page 2 - Core Income '!$C$1:$T$25</definedName>
    <definedName name="_xlnm.Print_Area" localSheetId="2">'Page 3 - Core Expenditure'!$C$1:$R$37</definedName>
    <definedName name="_xlnm.Print_Area" localSheetId="3">'Page 4 - Non Core Income &amp; Exp'!$B$1:$U$36</definedName>
    <definedName name="_xlnm.Print_Area" localSheetId="4">'Page 5 - Efficiency savings'!$B$1:$K$16</definedName>
    <definedName name="_xlnm.Print_Area" localSheetId="5">'Page 6 - Capital Expenditure'!#REF!</definedName>
    <definedName name="_xlnm.Print_Area" localSheetId="0">Summary!$C$1:$T$57</definedName>
    <definedName name="Profit_Loss">'[6]BUD_0506-HTL'!#REF!</definedName>
    <definedName name="Query1">#REF!</definedName>
    <definedName name="Query1jantr">#REF!</definedName>
    <definedName name="Query2">#REF!</definedName>
    <definedName name="Query4">#REF!</definedName>
    <definedName name="_xlnm.Recorder">#REF!</definedName>
    <definedName name="Restaurants_Payroll">'[3]BUD-HTL-02'!#REF!</definedName>
    <definedName name="Return_on_Capital">[12]Parameters!$C$5</definedName>
    <definedName name="ROOMS_DIVISION">'[3]BUD-HTL-02'!#REF!</definedName>
    <definedName name="ROOMS_SUMMARY">'[3]BUD-HTL-02'!#REF!</definedName>
    <definedName name="rrp">#REF!</definedName>
    <definedName name="Salaries">#REF!</definedName>
    <definedName name="Sales_Marketing">'[3]BUD-HTL-02'!#REF!</definedName>
    <definedName name="SCALES">#REF!</definedName>
    <definedName name="SPREAD_RULES">[7]GLOBAL!$B$9:$O$31</definedName>
    <definedName name="sum">'[13]cf 2001'!#REF!</definedName>
    <definedName name="summary">'[3]BUD-HTL-02'!#REF!</definedName>
    <definedName name="Supplies">#REF!</definedName>
    <definedName name="tabboard">#REF!</definedName>
    <definedName name="Telephones">'[3]BUD-HTL-02'!#REF!</definedName>
    <definedName name="xxxx">#REF!</definedName>
  </definedNames>
  <calcPr calcId="125725"/>
</workbook>
</file>

<file path=xl/calcChain.xml><?xml version="1.0" encoding="utf-8"?>
<calcChain xmlns="http://schemas.openxmlformats.org/spreadsheetml/2006/main">
  <c r="T29" i="6"/>
  <c r="I24"/>
  <c r="I15"/>
  <c r="O24"/>
  <c r="I31" i="3"/>
  <c r="S22" i="2"/>
  <c r="D49" i="5" l="1"/>
  <c r="H13"/>
  <c r="G13"/>
  <c r="D100"/>
  <c r="G100" s="1"/>
  <c r="H100" s="1"/>
  <c r="I100" s="1"/>
  <c r="D67"/>
  <c r="G67" s="1"/>
  <c r="D60"/>
  <c r="E60" s="1"/>
  <c r="E49"/>
  <c r="H49" s="1"/>
  <c r="G49"/>
  <c r="G50" s="1"/>
  <c r="Q54" i="1" s="1"/>
  <c r="D45" i="5"/>
  <c r="E45"/>
  <c r="H45" s="1"/>
  <c r="I45" s="1"/>
  <c r="G45"/>
  <c r="D44"/>
  <c r="G44"/>
  <c r="H44" s="1"/>
  <c r="E44"/>
  <c r="G14"/>
  <c r="H14"/>
  <c r="H37" s="1"/>
  <c r="Q53" i="1" s="1"/>
  <c r="S53" s="1"/>
  <c r="E14" i="5"/>
  <c r="E8"/>
  <c r="D8" s="1"/>
  <c r="G11" i="1"/>
  <c r="G12" s="1"/>
  <c r="E11"/>
  <c r="E12" s="1"/>
  <c r="K18" i="6"/>
  <c r="K28" i="1" s="1"/>
  <c r="I29" i="3"/>
  <c r="O30"/>
  <c r="M19"/>
  <c r="M20" i="1" s="1"/>
  <c r="M22" i="2"/>
  <c r="M14" i="1" s="1"/>
  <c r="G22" i="2"/>
  <c r="G14" i="1" s="1"/>
  <c r="G13" i="2"/>
  <c r="E13"/>
  <c r="K31" i="3"/>
  <c r="U30"/>
  <c r="U31" s="1"/>
  <c r="U29"/>
  <c r="U28"/>
  <c r="U25"/>
  <c r="U24"/>
  <c r="U23"/>
  <c r="U18"/>
  <c r="U17"/>
  <c r="U16"/>
  <c r="U15"/>
  <c r="U14"/>
  <c r="U19" s="1"/>
  <c r="T20" i="1" s="1"/>
  <c r="E43"/>
  <c r="I43" s="1"/>
  <c r="M26" i="6"/>
  <c r="K26"/>
  <c r="G26"/>
  <c r="E26"/>
  <c r="I26" s="1"/>
  <c r="K25"/>
  <c r="E25"/>
  <c r="M22"/>
  <c r="G22"/>
  <c r="G27" s="1"/>
  <c r="G17"/>
  <c r="I17" s="1"/>
  <c r="I18" s="1"/>
  <c r="G14"/>
  <c r="E17"/>
  <c r="R25" i="3"/>
  <c r="P21" i="2"/>
  <c r="P20"/>
  <c r="P19"/>
  <c r="P18"/>
  <c r="P17"/>
  <c r="P16"/>
  <c r="P15"/>
  <c r="P11"/>
  <c r="E19"/>
  <c r="E18"/>
  <c r="E17"/>
  <c r="E16"/>
  <c r="E15"/>
  <c r="I15" s="1"/>
  <c r="I22" s="1"/>
  <c r="I24" s="1"/>
  <c r="I21" i="6"/>
  <c r="E18"/>
  <c r="E28" i="1" s="1"/>
  <c r="O28" i="3"/>
  <c r="E19"/>
  <c r="R19"/>
  <c r="E22" i="2"/>
  <c r="E14" i="1" s="1"/>
  <c r="S13" i="2"/>
  <c r="T11" i="1" s="1"/>
  <c r="T12" s="1"/>
  <c r="O21" i="6"/>
  <c r="O16" i="3"/>
  <c r="I18"/>
  <c r="I16"/>
  <c r="I14"/>
  <c r="O21" i="2"/>
  <c r="I18"/>
  <c r="O15"/>
  <c r="K22"/>
  <c r="K14" i="1" s="1"/>
  <c r="I16" i="2"/>
  <c r="G24"/>
  <c r="M26" i="3"/>
  <c r="I15"/>
  <c r="I23"/>
  <c r="I17" i="2"/>
  <c r="I20"/>
  <c r="I21"/>
  <c r="O23" i="3"/>
  <c r="K19"/>
  <c r="K20" i="1" s="1"/>
  <c r="G19" i="3"/>
  <c r="G20" i="1" s="1"/>
  <c r="T14"/>
  <c r="K13" i="2"/>
  <c r="K24" s="1"/>
  <c r="M13"/>
  <c r="M11" i="1" s="1"/>
  <c r="M12" s="1"/>
  <c r="F9" i="5"/>
  <c r="Q12" i="6"/>
  <c r="P13" i="2"/>
  <c r="O14" i="3"/>
  <c r="O19" s="1"/>
  <c r="I28"/>
  <c r="I25"/>
  <c r="Q20" i="1"/>
  <c r="E10" i="4"/>
  <c r="G29" i="1"/>
  <c r="O17" i="2"/>
  <c r="O16"/>
  <c r="E24"/>
  <c r="O29" i="3"/>
  <c r="E15" i="4"/>
  <c r="K20"/>
  <c r="E14"/>
  <c r="O25" i="3"/>
  <c r="T19"/>
  <c r="G26"/>
  <c r="G37" i="5"/>
  <c r="E37"/>
  <c r="E39" s="1"/>
  <c r="D37"/>
  <c r="E11"/>
  <c r="E52" i="1"/>
  <c r="K52" s="1"/>
  <c r="O17" i="3"/>
  <c r="O18" i="2"/>
  <c r="O16" i="6"/>
  <c r="S24" i="2"/>
  <c r="R26" i="3"/>
  <c r="R33" s="1"/>
  <c r="R31"/>
  <c r="E100" i="5"/>
  <c r="E53" i="1" s="1"/>
  <c r="I9" i="5"/>
  <c r="F115"/>
  <c r="I115"/>
  <c r="I116"/>
  <c r="I117"/>
  <c r="I118"/>
  <c r="I119"/>
  <c r="I120"/>
  <c r="I121"/>
  <c r="I122"/>
  <c r="I123"/>
  <c r="I124"/>
  <c r="I125"/>
  <c r="F116"/>
  <c r="F117"/>
  <c r="F118"/>
  <c r="F119"/>
  <c r="F120"/>
  <c r="F121"/>
  <c r="F122"/>
  <c r="F123"/>
  <c r="F124"/>
  <c r="D125"/>
  <c r="E125"/>
  <c r="G125"/>
  <c r="H125"/>
  <c r="F128"/>
  <c r="I128"/>
  <c r="F129"/>
  <c r="I129"/>
  <c r="F130"/>
  <c r="I130"/>
  <c r="F131"/>
  <c r="I131"/>
  <c r="F132"/>
  <c r="I132"/>
  <c r="F133"/>
  <c r="I133"/>
  <c r="F134"/>
  <c r="I134"/>
  <c r="F135"/>
  <c r="I135"/>
  <c r="F136"/>
  <c r="I136"/>
  <c r="F137"/>
  <c r="I137"/>
  <c r="D138"/>
  <c r="D87" s="1"/>
  <c r="F87" s="1"/>
  <c r="D86"/>
  <c r="D89" s="1"/>
  <c r="E138"/>
  <c r="G138"/>
  <c r="H138"/>
  <c r="H87" s="1"/>
  <c r="F141"/>
  <c r="I141"/>
  <c r="F142"/>
  <c r="I142"/>
  <c r="F143"/>
  <c r="I143"/>
  <c r="F144"/>
  <c r="I144"/>
  <c r="F145"/>
  <c r="I145"/>
  <c r="F146"/>
  <c r="I146"/>
  <c r="F147"/>
  <c r="I147"/>
  <c r="F148"/>
  <c r="I148"/>
  <c r="F149"/>
  <c r="I149"/>
  <c r="F150"/>
  <c r="I150"/>
  <c r="F151"/>
  <c r="I151"/>
  <c r="D152"/>
  <c r="D94" s="1"/>
  <c r="F94" s="1"/>
  <c r="E152"/>
  <c r="E94"/>
  <c r="G152"/>
  <c r="G94"/>
  <c r="H152"/>
  <c r="F159"/>
  <c r="I159"/>
  <c r="F160"/>
  <c r="F167" s="1"/>
  <c r="I160"/>
  <c r="I161"/>
  <c r="I162"/>
  <c r="I163"/>
  <c r="I164"/>
  <c r="I165"/>
  <c r="I166"/>
  <c r="I167"/>
  <c r="F161"/>
  <c r="F162"/>
  <c r="F163"/>
  <c r="F164"/>
  <c r="F165"/>
  <c r="F166"/>
  <c r="D167"/>
  <c r="E167"/>
  <c r="G167"/>
  <c r="H167"/>
  <c r="F172"/>
  <c r="I172"/>
  <c r="F173"/>
  <c r="I173"/>
  <c r="F174"/>
  <c r="I174"/>
  <c r="F175"/>
  <c r="I175"/>
  <c r="F176"/>
  <c r="I176"/>
  <c r="D177"/>
  <c r="E177"/>
  <c r="G177"/>
  <c r="H177"/>
  <c r="D182"/>
  <c r="I104"/>
  <c r="F104"/>
  <c r="I103"/>
  <c r="F103"/>
  <c r="I102"/>
  <c r="F102"/>
  <c r="I101"/>
  <c r="F101"/>
  <c r="H94"/>
  <c r="I88"/>
  <c r="F88"/>
  <c r="G87"/>
  <c r="E87"/>
  <c r="E86"/>
  <c r="E89" s="1"/>
  <c r="H86"/>
  <c r="G86"/>
  <c r="F86"/>
  <c r="F89" s="1"/>
  <c r="H81"/>
  <c r="G81"/>
  <c r="E81"/>
  <c r="D81"/>
  <c r="I80"/>
  <c r="F80"/>
  <c r="F78"/>
  <c r="F81"/>
  <c r="I78"/>
  <c r="D75"/>
  <c r="I74"/>
  <c r="F74"/>
  <c r="I73"/>
  <c r="F73"/>
  <c r="I72"/>
  <c r="F72"/>
  <c r="I71"/>
  <c r="F71"/>
  <c r="I70"/>
  <c r="F70"/>
  <c r="I69"/>
  <c r="F69"/>
  <c r="I68"/>
  <c r="F68"/>
  <c r="D62"/>
  <c r="I61"/>
  <c r="F61"/>
  <c r="H57"/>
  <c r="G57"/>
  <c r="I57"/>
  <c r="E57"/>
  <c r="D57"/>
  <c r="I56"/>
  <c r="F56"/>
  <c r="I55"/>
  <c r="F55"/>
  <c r="I54"/>
  <c r="F54"/>
  <c r="I53"/>
  <c r="F53"/>
  <c r="E50"/>
  <c r="E54" i="1" s="1"/>
  <c r="D50" i="5"/>
  <c r="D64" s="1"/>
  <c r="I48"/>
  <c r="F48"/>
  <c r="I47"/>
  <c r="F47"/>
  <c r="I46"/>
  <c r="F46"/>
  <c r="F45"/>
  <c r="F44"/>
  <c r="I43"/>
  <c r="F43"/>
  <c r="I38"/>
  <c r="F38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I14"/>
  <c r="I37" s="1"/>
  <c r="F14"/>
  <c r="I13"/>
  <c r="F13"/>
  <c r="F37" s="1"/>
  <c r="I10"/>
  <c r="F10"/>
  <c r="G54" i="1"/>
  <c r="M54" s="1"/>
  <c r="F138" i="5"/>
  <c r="I177"/>
  <c r="I152"/>
  <c r="F125"/>
  <c r="G89"/>
  <c r="I138"/>
  <c r="F177"/>
  <c r="F152"/>
  <c r="I94"/>
  <c r="F57"/>
  <c r="I81"/>
  <c r="I86"/>
  <c r="K15" i="4"/>
  <c r="K14"/>
  <c r="K12"/>
  <c r="K11"/>
  <c r="K10"/>
  <c r="K8"/>
  <c r="K7"/>
  <c r="K13" s="1"/>
  <c r="E12"/>
  <c r="E11"/>
  <c r="E13" s="1"/>
  <c r="E16" s="1"/>
  <c r="E23" s="1"/>
  <c r="E27" s="1"/>
  <c r="E9"/>
  <c r="E8"/>
  <c r="E7"/>
  <c r="J13"/>
  <c r="J16" s="1"/>
  <c r="I13"/>
  <c r="I16" s="1"/>
  <c r="H13"/>
  <c r="H16" s="1"/>
  <c r="H23" s="1"/>
  <c r="G13"/>
  <c r="G16" s="1"/>
  <c r="G23" s="1"/>
  <c r="F13"/>
  <c r="F16" s="1"/>
  <c r="D13"/>
  <c r="D16" s="1"/>
  <c r="D23" s="1"/>
  <c r="G44" i="1" s="1"/>
  <c r="G45" s="1"/>
  <c r="C13" i="4"/>
  <c r="C16" s="1"/>
  <c r="K21"/>
  <c r="J21"/>
  <c r="J23" s="1"/>
  <c r="M44" i="1" s="1"/>
  <c r="M45" s="1"/>
  <c r="I21" i="4"/>
  <c r="H21"/>
  <c r="G21"/>
  <c r="F21"/>
  <c r="F23" s="1"/>
  <c r="E21"/>
  <c r="D21"/>
  <c r="C21"/>
  <c r="T27" i="6"/>
  <c r="T29" i="1" s="1"/>
  <c r="T18" i="6"/>
  <c r="T28" i="1" s="1"/>
  <c r="Q11"/>
  <c r="Q12" s="1"/>
  <c r="K26" i="3"/>
  <c r="G31"/>
  <c r="G33" s="1"/>
  <c r="E31"/>
  <c r="E26"/>
  <c r="I17"/>
  <c r="I19" s="1"/>
  <c r="E33"/>
  <c r="E36" s="1"/>
  <c r="E20" i="1"/>
  <c r="P22" i="2"/>
  <c r="P24" s="1"/>
  <c r="S20" i="1"/>
  <c r="T31" i="3"/>
  <c r="T26"/>
  <c r="T33"/>
  <c r="S21" i="1" s="1"/>
  <c r="O24" i="3"/>
  <c r="U26"/>
  <c r="O18"/>
  <c r="O19" i="2"/>
  <c r="I19"/>
  <c r="R13"/>
  <c r="S11" i="1" s="1"/>
  <c r="S12" s="1"/>
  <c r="E21"/>
  <c r="O25" i="6"/>
  <c r="I16"/>
  <c r="O20" i="2"/>
  <c r="O22"/>
  <c r="Q27" i="6"/>
  <c r="Q29" s="1"/>
  <c r="S27"/>
  <c r="S29" i="1" s="1"/>
  <c r="K27" i="6"/>
  <c r="K29" i="1" s="1"/>
  <c r="Q29"/>
  <c r="O23" i="6"/>
  <c r="I23"/>
  <c r="O22"/>
  <c r="S18"/>
  <c r="Q18"/>
  <c r="M18"/>
  <c r="M28" i="1" s="1"/>
  <c r="O17" i="6"/>
  <c r="O18" s="1"/>
  <c r="O14"/>
  <c r="I14"/>
  <c r="O13"/>
  <c r="I13"/>
  <c r="O12"/>
  <c r="I12"/>
  <c r="E7"/>
  <c r="C4"/>
  <c r="I13" i="2"/>
  <c r="M31" i="3"/>
  <c r="K33"/>
  <c r="K21" i="1" s="1"/>
  <c r="E7" i="3"/>
  <c r="R22" i="2"/>
  <c r="O11"/>
  <c r="O12"/>
  <c r="E7"/>
  <c r="C4"/>
  <c r="C4" i="3"/>
  <c r="S14" i="1"/>
  <c r="R24" i="2"/>
  <c r="K36" i="3"/>
  <c r="O31"/>
  <c r="S28" i="1"/>
  <c r="O13" i="2"/>
  <c r="I26" i="3"/>
  <c r="O26"/>
  <c r="Q28" i="1"/>
  <c r="O15" i="3"/>
  <c r="O43" i="1"/>
  <c r="O24" i="2"/>
  <c r="T31" i="1" l="1"/>
  <c r="E22"/>
  <c r="I14"/>
  <c r="I16" s="1"/>
  <c r="S29" i="6"/>
  <c r="K29"/>
  <c r="I22"/>
  <c r="E27"/>
  <c r="E29" i="1" s="1"/>
  <c r="O26" i="6"/>
  <c r="I25"/>
  <c r="M27"/>
  <c r="G18"/>
  <c r="G28" i="1" s="1"/>
  <c r="Q31"/>
  <c r="U33" i="3"/>
  <c r="M33"/>
  <c r="O33"/>
  <c r="O36" s="1"/>
  <c r="I33"/>
  <c r="I36" s="1"/>
  <c r="O27" i="6"/>
  <c r="O29" s="1"/>
  <c r="S16" i="1"/>
  <c r="M16"/>
  <c r="M34" s="1"/>
  <c r="I11"/>
  <c r="I12" s="1"/>
  <c r="S31"/>
  <c r="S22"/>
  <c r="O14"/>
  <c r="I54"/>
  <c r="K54"/>
  <c r="O54" s="1"/>
  <c r="F49" i="5"/>
  <c r="I49"/>
  <c r="F100"/>
  <c r="G53" i="1"/>
  <c r="M53" s="1"/>
  <c r="G21"/>
  <c r="G22" s="1"/>
  <c r="G35" s="1"/>
  <c r="G36" i="3"/>
  <c r="K16" i="4"/>
  <c r="K23" s="1"/>
  <c r="I23"/>
  <c r="K44" i="1" s="1"/>
  <c r="K53"/>
  <c r="G8" i="5"/>
  <c r="D11"/>
  <c r="F8"/>
  <c r="F11" s="1"/>
  <c r="F39" s="1"/>
  <c r="F60"/>
  <c r="H60"/>
  <c r="E62"/>
  <c r="M36" i="3"/>
  <c r="M21" i="1"/>
  <c r="O21" s="1"/>
  <c r="E44"/>
  <c r="C23" i="4"/>
  <c r="H89" i="5"/>
  <c r="I87"/>
  <c r="I89" s="1"/>
  <c r="K22" i="1"/>
  <c r="K35" s="1"/>
  <c r="O20"/>
  <c r="I21"/>
  <c r="S35"/>
  <c r="T16"/>
  <c r="O28"/>
  <c r="R36" i="3"/>
  <c r="Q21" i="1"/>
  <c r="Q22" s="1"/>
  <c r="Q35" s="1"/>
  <c r="G16"/>
  <c r="K31"/>
  <c r="T21"/>
  <c r="T22" s="1"/>
  <c r="T35" s="1"/>
  <c r="U36" i="3"/>
  <c r="H50" i="5"/>
  <c r="I44"/>
  <c r="H67"/>
  <c r="G75"/>
  <c r="Q56" i="1" s="1"/>
  <c r="E16"/>
  <c r="K11"/>
  <c r="I20"/>
  <c r="T36" i="3"/>
  <c r="Q14" i="1"/>
  <c r="Q16" s="1"/>
  <c r="G60" i="5"/>
  <c r="G62" s="1"/>
  <c r="E67"/>
  <c r="F50"/>
  <c r="M24" i="2"/>
  <c r="M22" i="1" l="1"/>
  <c r="M25" s="1"/>
  <c r="I22"/>
  <c r="I25" s="1"/>
  <c r="T25"/>
  <c r="T37" s="1"/>
  <c r="E29" i="6"/>
  <c r="G31" i="1"/>
  <c r="I28"/>
  <c r="G29" i="6"/>
  <c r="I29" i="1"/>
  <c r="E35"/>
  <c r="I35" s="1"/>
  <c r="E31"/>
  <c r="I27" i="6"/>
  <c r="I29" s="1"/>
  <c r="M29" i="1"/>
  <c r="M35" s="1"/>
  <c r="O35" s="1"/>
  <c r="M29" i="6"/>
  <c r="S25" i="1"/>
  <c r="S34"/>
  <c r="S37" s="1"/>
  <c r="O22"/>
  <c r="I53"/>
  <c r="T34"/>
  <c r="E45"/>
  <c r="I44"/>
  <c r="I45" s="1"/>
  <c r="E64" i="5"/>
  <c r="E55" i="1"/>
  <c r="F62" i="5"/>
  <c r="G55" i="1"/>
  <c r="M55" s="1"/>
  <c r="G52"/>
  <c r="D39" i="5"/>
  <c r="D83" s="1"/>
  <c r="D91" s="1"/>
  <c r="D96" s="1"/>
  <c r="D169" s="1"/>
  <c r="D99"/>
  <c r="O53" i="1"/>
  <c r="H75" i="5"/>
  <c r="S56" i="1" s="1"/>
  <c r="I67" i="5"/>
  <c r="I75" s="1"/>
  <c r="K45" i="1"/>
  <c r="O44"/>
  <c r="O45" s="1"/>
  <c r="Q34"/>
  <c r="Q37" s="1"/>
  <c r="Q25"/>
  <c r="E34"/>
  <c r="E25"/>
  <c r="E37" s="1"/>
  <c r="G25"/>
  <c r="G37" s="1"/>
  <c r="G34"/>
  <c r="F67" i="5"/>
  <c r="F75" s="1"/>
  <c r="E75"/>
  <c r="Q55" i="1"/>
  <c r="G64" i="5"/>
  <c r="O11" i="1"/>
  <c r="O12" s="1"/>
  <c r="K12"/>
  <c r="K16" s="1"/>
  <c r="H64" i="5"/>
  <c r="I64" s="1"/>
  <c r="I50"/>
  <c r="S54" i="1"/>
  <c r="H62" i="5"/>
  <c r="I60"/>
  <c r="H8"/>
  <c r="G11"/>
  <c r="G39" s="1"/>
  <c r="G83" s="1"/>
  <c r="G91" s="1"/>
  <c r="G96" s="1"/>
  <c r="G169" s="1"/>
  <c r="I31" i="1" l="1"/>
  <c r="M31"/>
  <c r="M37" s="1"/>
  <c r="O29"/>
  <c r="O31" s="1"/>
  <c r="I52"/>
  <c r="M52"/>
  <c r="F64" i="5"/>
  <c r="F83" s="1"/>
  <c r="F91" s="1"/>
  <c r="F96" s="1"/>
  <c r="E83"/>
  <c r="E91" s="1"/>
  <c r="E96" s="1"/>
  <c r="E169" s="1"/>
  <c r="F169" s="1"/>
  <c r="E99"/>
  <c r="I55" i="1"/>
  <c r="K55"/>
  <c r="I8" i="5"/>
  <c r="H11"/>
  <c r="D105"/>
  <c r="D107" s="1"/>
  <c r="G99"/>
  <c r="G105" s="1"/>
  <c r="G107" s="1"/>
  <c r="I34" i="1"/>
  <c r="I37" s="1"/>
  <c r="I62" i="5"/>
  <c r="S55" i="1"/>
  <c r="K25"/>
  <c r="K37" s="1"/>
  <c r="K34"/>
  <c r="O34" s="1"/>
  <c r="O37" s="1"/>
  <c r="O16"/>
  <c r="O25" s="1"/>
  <c r="G56"/>
  <c r="M56" s="1"/>
  <c r="E56"/>
  <c r="E57" s="1"/>
  <c r="G57" l="1"/>
  <c r="I11" i="5"/>
  <c r="I39"/>
  <c r="I83" s="1"/>
  <c r="I91" s="1"/>
  <c r="I96" s="1"/>
  <c r="E105"/>
  <c r="E107" s="1"/>
  <c r="F107" s="1"/>
  <c r="F99"/>
  <c r="F105" s="1"/>
  <c r="H99"/>
  <c r="M57" i="1"/>
  <c r="O52"/>
  <c r="K56"/>
  <c r="O56" s="1"/>
  <c r="I56"/>
  <c r="I57" s="1"/>
  <c r="H39" i="5"/>
  <c r="H83" s="1"/>
  <c r="H91" s="1"/>
  <c r="H96" s="1"/>
  <c r="H169" s="1"/>
  <c r="I169" s="1"/>
  <c r="Q52" i="1"/>
  <c r="O55"/>
  <c r="K57" l="1"/>
  <c r="H105" i="5"/>
  <c r="H107" s="1"/>
  <c r="I107" s="1"/>
  <c r="I99"/>
  <c r="I105" s="1"/>
  <c r="S52" i="1"/>
  <c r="S57" s="1"/>
  <c r="Q57"/>
  <c r="O57"/>
</calcChain>
</file>

<file path=xl/comments1.xml><?xml version="1.0" encoding="utf-8"?>
<comments xmlns="http://schemas.openxmlformats.org/spreadsheetml/2006/main">
  <authors>
    <author>User</author>
  </authors>
  <commentList>
    <comment ref="C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7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7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7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7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8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8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8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8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9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9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9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9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10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10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10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10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11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11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11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11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13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13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13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13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C1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D1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I1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  <comment ref="J16" authorId="0">
      <text>
        <r>
          <rPr>
            <sz val="8"/>
            <color indexed="81"/>
            <rFont val="Tahoma"/>
            <family val="2"/>
          </rPr>
          <t>Note that this value cannot be negative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8" authorId="0">
      <text>
        <r>
          <rPr>
            <sz val="8"/>
            <color indexed="81"/>
            <rFont val="Tahoma"/>
            <family val="2"/>
          </rPr>
          <t>Note that this section details expenditure on property  previ</t>
        </r>
        <r>
          <rPr>
            <sz val="8"/>
            <color indexed="81"/>
            <rFont val="Tahoma"/>
            <family val="2"/>
          </rPr>
          <t>ously described as rolling programmes</t>
        </r>
      </text>
    </comment>
    <comment ref="C16" authorId="0">
      <text>
        <r>
          <rPr>
            <sz val="8"/>
            <color indexed="81"/>
            <rFont val="Tahoma"/>
            <family val="2"/>
          </rPr>
          <t>Insert discrete projects below not covered by the categories above</t>
        </r>
      </text>
    </comment>
    <comment ref="C68" authorId="0">
      <text>
        <r>
          <rPr>
            <sz val="8"/>
            <color indexed="81"/>
            <rFont val="Tahoma"/>
            <family val="2"/>
          </rPr>
          <t>Insert discrete projects below not covered by the category above</t>
        </r>
      </text>
    </comment>
    <comment ref="D88" authorId="0">
      <text>
        <r>
          <rPr>
            <sz val="8"/>
            <color indexed="81"/>
            <rFont val="Tahoma"/>
            <family val="2"/>
          </rPr>
          <t>Please enter as a negative value</t>
        </r>
      </text>
    </comment>
    <comment ref="E88" authorId="0">
      <text>
        <r>
          <rPr>
            <sz val="8"/>
            <color indexed="81"/>
            <rFont val="Tahoma"/>
            <family val="2"/>
          </rPr>
          <t>Please enter as a negative value</t>
        </r>
      </text>
    </comment>
    <comment ref="G88" authorId="0">
      <text>
        <r>
          <rPr>
            <sz val="8"/>
            <color indexed="81"/>
            <rFont val="Tahoma"/>
            <family val="2"/>
          </rPr>
          <t>Please enter as a negative value</t>
        </r>
      </text>
    </comment>
    <comment ref="H88" authorId="0">
      <text>
        <r>
          <rPr>
            <sz val="8"/>
            <color indexed="81"/>
            <rFont val="Tahoma"/>
            <family val="2"/>
          </rPr>
          <t>Please enter as a negative value</t>
        </r>
      </text>
    </comment>
    <comment ref="C114" authorId="0">
      <text>
        <r>
          <rPr>
            <sz val="8"/>
            <color indexed="81"/>
            <rFont val="Tahoma"/>
            <family val="2"/>
          </rPr>
          <t>Note that this section details expenditure on property  previ</t>
        </r>
        <r>
          <rPr>
            <sz val="8"/>
            <color indexed="81"/>
            <rFont val="Tahoma"/>
            <family val="2"/>
          </rPr>
          <t>ously described as rolling programmes</t>
        </r>
      </text>
    </comment>
  </commentList>
</comments>
</file>

<file path=xl/sharedStrings.xml><?xml version="1.0" encoding="utf-8"?>
<sst xmlns="http://schemas.openxmlformats.org/spreadsheetml/2006/main" count="369" uniqueCount="219">
  <si>
    <t>Income</t>
  </si>
  <si>
    <t>Year to Date</t>
  </si>
  <si>
    <t>Year end</t>
  </si>
  <si>
    <t xml:space="preserve">Annual </t>
  </si>
  <si>
    <t>Budget</t>
  </si>
  <si>
    <t xml:space="preserve">Actual </t>
  </si>
  <si>
    <t>Variance</t>
  </si>
  <si>
    <t>Forecast</t>
  </si>
  <si>
    <t>£ 000</t>
  </si>
  <si>
    <t>Core - RRL ( SLA )</t>
  </si>
  <si>
    <t>Non - RRL SLA</t>
  </si>
  <si>
    <t>Other</t>
  </si>
  <si>
    <t>Total Income</t>
  </si>
  <si>
    <t>Staff</t>
  </si>
  <si>
    <t>Medical</t>
  </si>
  <si>
    <t>Nursing</t>
  </si>
  <si>
    <t>Clinical Support</t>
  </si>
  <si>
    <t>Non-clinical Support</t>
  </si>
  <si>
    <t>Admin</t>
  </si>
  <si>
    <t>Total Staff</t>
  </si>
  <si>
    <t>Supplies</t>
  </si>
  <si>
    <t>Total Expenditure</t>
  </si>
  <si>
    <t>Depreciation</t>
  </si>
  <si>
    <t>Impairment</t>
  </si>
  <si>
    <t>Provisions (AME)</t>
  </si>
  <si>
    <t>Core - RRL</t>
  </si>
  <si>
    <t>RRL</t>
  </si>
  <si>
    <t xml:space="preserve">Core Expenditure </t>
  </si>
  <si>
    <t>Total Core Expenditure</t>
  </si>
  <si>
    <t>Total Non-Core Expenditure</t>
  </si>
  <si>
    <t>Income &amp; Expenditure summary</t>
  </si>
  <si>
    <t>Efficiency Savings Summary</t>
  </si>
  <si>
    <t>Rec    £000s</t>
  </si>
  <si>
    <t>Non-Rec     £000s</t>
  </si>
  <si>
    <t>Total     £000s</t>
  </si>
  <si>
    <t>Workforce</t>
  </si>
  <si>
    <t>Procurement</t>
  </si>
  <si>
    <t>Target Savings</t>
  </si>
  <si>
    <t>Actual Savings</t>
  </si>
  <si>
    <t>Capital Expenditure</t>
  </si>
  <si>
    <t>Capital Expenditure Summary</t>
  </si>
  <si>
    <t>Medical Equipment Expenditure</t>
  </si>
  <si>
    <t>IM&amp;T Expenditure</t>
  </si>
  <si>
    <t>Total capital Expenditure</t>
  </si>
  <si>
    <t>Line No</t>
  </si>
  <si>
    <t>Actual    £000s</t>
  </si>
  <si>
    <t>Budget    £000s</t>
  </si>
  <si>
    <t>Variance     £00s</t>
  </si>
  <si>
    <t>Forecast Outturn   £000s</t>
  </si>
  <si>
    <t>Annual Budget    £000s</t>
  </si>
  <si>
    <t>Variance    £000s</t>
  </si>
  <si>
    <t>Total Property</t>
  </si>
  <si>
    <t>Equipment</t>
  </si>
  <si>
    <t>Medical Equipment</t>
  </si>
  <si>
    <t>Equipping costs of revenue financed projects</t>
  </si>
  <si>
    <r>
      <t xml:space="preserve">Imaging </t>
    </r>
    <r>
      <rPr>
        <sz val="10"/>
        <rFont val="Arial"/>
        <family val="2"/>
      </rPr>
      <t>(CT / Ultrasound / MRI / Gamma Cameras)</t>
    </r>
  </si>
  <si>
    <t>Radiotherapy</t>
  </si>
  <si>
    <t>PET Replacement Programme</t>
  </si>
  <si>
    <t>Sub-total - Medical Equipment</t>
  </si>
  <si>
    <t>Vehicles</t>
  </si>
  <si>
    <t>Emergency vehicles</t>
  </si>
  <si>
    <t>Patient Transport Service (PTS)</t>
  </si>
  <si>
    <t>Support services vehicles</t>
  </si>
  <si>
    <t>Other vehicles</t>
  </si>
  <si>
    <t>Sub-total - Vehicles</t>
  </si>
  <si>
    <t>Other Equipment</t>
  </si>
  <si>
    <t xml:space="preserve">Other </t>
  </si>
  <si>
    <t>Sub-total - Other Equipment</t>
  </si>
  <si>
    <t>Total Equipment</t>
  </si>
  <si>
    <r>
      <t xml:space="preserve">IM&amp;T Projects </t>
    </r>
    <r>
      <rPr>
        <sz val="11"/>
        <rFont val="Arial"/>
        <family val="2"/>
      </rPr>
      <t>(list below)</t>
    </r>
  </si>
  <si>
    <t>Total IM&amp;T</t>
  </si>
  <si>
    <t>Other Capital Expenditure</t>
  </si>
  <si>
    <t>Total Other Expenditure</t>
  </si>
  <si>
    <t>Total Capital Grants &lt; £50k</t>
  </si>
  <si>
    <r>
      <t>Significant projects</t>
    </r>
    <r>
      <rPr>
        <sz val="11"/>
        <rFont val="Arial"/>
        <family val="2"/>
      </rPr>
      <t xml:space="preserve"> (list individual projects &gt; £500k)</t>
    </r>
  </si>
  <si>
    <t>Total projects &lt; £500k</t>
  </si>
  <si>
    <t xml:space="preserve">Total Statutory Compliance and Backlog Maintenance Property Expenditure  </t>
  </si>
  <si>
    <t>Page 5</t>
  </si>
  <si>
    <t xml:space="preserve">Core - RRL </t>
  </si>
  <si>
    <t>Heart &amp; Lung - Cardiac</t>
  </si>
  <si>
    <t>Heart &amp; Lung - Thoracic</t>
  </si>
  <si>
    <t>Heart &amp; Lung - Cardiology</t>
  </si>
  <si>
    <t>Heart &amp; Lung - SPVU</t>
  </si>
  <si>
    <t>Total Funding</t>
  </si>
  <si>
    <t>Page 2 - Income Detail</t>
  </si>
  <si>
    <t>Core Expenditure</t>
  </si>
  <si>
    <t>Non-Core Expenditure</t>
  </si>
  <si>
    <t>Page 4 - Efficiency Savings</t>
  </si>
  <si>
    <t>Over/Under</t>
  </si>
  <si>
    <t>Page 3 - Expenditure Detail</t>
  </si>
  <si>
    <t>Appendix 1</t>
  </si>
  <si>
    <t>Summary Financial Position (page 1)</t>
  </si>
  <si>
    <t>Clinical</t>
  </si>
  <si>
    <t>Total Clinical supplies</t>
  </si>
  <si>
    <t>Pharmacy (drugs and dressings)</t>
  </si>
  <si>
    <t xml:space="preserve">Surgical </t>
  </si>
  <si>
    <t>Labs/Radiology</t>
  </si>
  <si>
    <t>Non - Clinical</t>
  </si>
  <si>
    <t>Property, Plant and Equipment</t>
  </si>
  <si>
    <t>Facilities</t>
  </si>
  <si>
    <t>Other inc reserves</t>
  </si>
  <si>
    <t>Total Non-clinical</t>
  </si>
  <si>
    <t>Total Core Supplies</t>
  </si>
  <si>
    <t>2012-13 Year end Position</t>
  </si>
  <si>
    <r>
      <t xml:space="preserve">Other X ray </t>
    </r>
    <r>
      <rPr>
        <sz val="10"/>
        <rFont val="Arial"/>
        <family val="2"/>
      </rPr>
      <t>(Angio / Dental / Fluoroscopy / General X ray)</t>
    </r>
  </si>
  <si>
    <r>
      <t xml:space="preserve">IV systems </t>
    </r>
    <r>
      <rPr>
        <sz val="10"/>
        <rFont val="Arial"/>
        <family val="2"/>
      </rPr>
      <t>(Syringe and Volumetric Pumps)</t>
    </r>
  </si>
  <si>
    <r>
      <t>Other medical equipment</t>
    </r>
    <r>
      <rPr>
        <sz val="10"/>
        <rFont val="Arial"/>
        <family val="2"/>
      </rPr>
      <t xml:space="preserve"> eg defibrillators, dialysis machines, endoscopes</t>
    </r>
  </si>
  <si>
    <t>Plant and machinery</t>
  </si>
  <si>
    <t>e-Health projects</t>
  </si>
  <si>
    <t>Intangible assets</t>
  </si>
  <si>
    <t>Donated assets additions</t>
  </si>
  <si>
    <t>Total Gross Direct Capital Expenditure</t>
  </si>
  <si>
    <t>Capital Receipts</t>
  </si>
  <si>
    <t>Donations (line 10.056)</t>
  </si>
  <si>
    <t>Capital receipts (line 10.096)</t>
  </si>
  <si>
    <t xml:space="preserve">Other  </t>
  </si>
  <si>
    <t>Total Capital Receipts</t>
  </si>
  <si>
    <r>
      <t xml:space="preserve">Total Net Direct Capital Expenditure </t>
    </r>
    <r>
      <rPr>
        <sz val="11"/>
        <rFont val="Arial"/>
        <family val="2"/>
      </rPr>
      <t>(line 10.059 plus line 10.063)</t>
    </r>
  </si>
  <si>
    <t>Indirect Capital Expenditure</t>
  </si>
  <si>
    <t>Capital grants (line 10.108)</t>
  </si>
  <si>
    <r>
      <t xml:space="preserve">Total Net Core Capital Expenditure </t>
    </r>
    <r>
      <rPr>
        <sz val="11"/>
        <rFont val="Arial"/>
        <family val="2"/>
      </rPr>
      <t>(line 10.064 plus line 10.065)</t>
    </r>
  </si>
  <si>
    <t>Capital Resource Limit (CRL)</t>
  </si>
  <si>
    <t xml:space="preserve">SGHSCD formula allocation </t>
  </si>
  <si>
    <t>Project specific funding</t>
  </si>
  <si>
    <t>Radiotherapy funding</t>
  </si>
  <si>
    <t>Hub enabling funding</t>
  </si>
  <si>
    <t>Other centrally provided capital funding</t>
  </si>
  <si>
    <t>Revenue to capital transfers</t>
  </si>
  <si>
    <t>Total Capital Resource Limit</t>
  </si>
  <si>
    <r>
      <t xml:space="preserve">Saving / </t>
    </r>
    <r>
      <rPr>
        <b/>
        <sz val="11"/>
        <color indexed="10"/>
        <rFont val="Arial"/>
        <family val="2"/>
      </rPr>
      <t>(Excess)</t>
    </r>
    <r>
      <rPr>
        <b/>
        <sz val="11"/>
        <rFont val="Arial"/>
        <family val="2"/>
      </rPr>
      <t xml:space="preserve"> against CRL</t>
    </r>
  </si>
  <si>
    <t>Analysis of Statutory Compliance and Backlog Maintenance Property Expenditure, Capital Receipts and Capital Grants</t>
  </si>
  <si>
    <t>Statutory compliance and backlog maintenance property expenditure</t>
  </si>
  <si>
    <r>
      <t xml:space="preserve">Capital Receipts Returned to SGHSCD </t>
    </r>
    <r>
      <rPr>
        <sz val="11"/>
        <rFont val="Arial"/>
        <family val="2"/>
      </rPr>
      <t>(please enter as negative values)</t>
    </r>
  </si>
  <si>
    <t>Total</t>
  </si>
  <si>
    <r>
      <t xml:space="preserve">Capital Grants </t>
    </r>
    <r>
      <rPr>
        <sz val="11"/>
        <rFont val="Arial"/>
        <family val="2"/>
      </rPr>
      <t>(list grants &gt; £50k)</t>
    </r>
  </si>
  <si>
    <t>Memoranda</t>
  </si>
  <si>
    <t>Non-core capital - ODEL: Revenue Finance - NPD / hub Asset Additions</t>
  </si>
  <si>
    <t xml:space="preserve">Total </t>
  </si>
  <si>
    <t>Total Core plus Non-Core Capital Expenditure</t>
  </si>
  <si>
    <t>External Funding Commitments - Payments</t>
  </si>
  <si>
    <t>Existing PPP unitary charges</t>
  </si>
  <si>
    <t>Proposed PPP unitary charges</t>
  </si>
  <si>
    <t>Proposed hub initiative unitary payments</t>
  </si>
  <si>
    <t>Finance leases</t>
  </si>
  <si>
    <t>Operating leases</t>
  </si>
  <si>
    <t xml:space="preserve">Conditional formatting for months 12 &amp; 13 </t>
  </si>
  <si>
    <t>NATIONAL WAITING TIMES CENTRE BOARD</t>
  </si>
  <si>
    <t>Statutory Compliance and Backlog Maintenance Property Expenditure</t>
  </si>
  <si>
    <t>Innovation Centre</t>
  </si>
  <si>
    <t>From E'OB page</t>
  </si>
  <si>
    <t>From Return</t>
  </si>
  <si>
    <t>Planned Plant Replacement</t>
  </si>
  <si>
    <t>Total Core Funding</t>
  </si>
  <si>
    <t>Total Core Funding/Income</t>
  </si>
  <si>
    <t>Income/Funding Core</t>
  </si>
  <si>
    <t>Funding non-core</t>
  </si>
  <si>
    <t>Total Core Funding/Income (page 2)</t>
  </si>
  <si>
    <t>Total Core RRL Funding</t>
  </si>
  <si>
    <t>Total Core Expenditure (page 3)</t>
  </si>
  <si>
    <t>Core Surplus/Deficit</t>
  </si>
  <si>
    <t>Non-Core Expenditure Surplus/Deficit</t>
  </si>
  <si>
    <t>Total Surplus/Deficit</t>
  </si>
  <si>
    <t xml:space="preserve">Core  </t>
  </si>
  <si>
    <t xml:space="preserve">Non-Core  </t>
  </si>
  <si>
    <t>Summary</t>
  </si>
  <si>
    <t>Non Core Funding (page 4)</t>
  </si>
  <si>
    <t>Non-Core Expenditure (page 4)</t>
  </si>
  <si>
    <t>Page 6</t>
  </si>
  <si>
    <t>Non-Core Income and Expenditure</t>
  </si>
  <si>
    <t xml:space="preserve">Total Non Core </t>
  </si>
  <si>
    <t>Page 4 - Non-Core Funding and Expenditure</t>
  </si>
  <si>
    <t>Total Non-Core Funding</t>
  </si>
  <si>
    <t>Depreciation - Donated Assets (AME)</t>
  </si>
  <si>
    <t>Impairment (AME)</t>
  </si>
  <si>
    <t>(AME) Provisions</t>
  </si>
  <si>
    <t>(Debtor) Provisions</t>
  </si>
  <si>
    <t>Provisions (Claims - Debtor)</t>
  </si>
  <si>
    <t>Current</t>
  </si>
  <si>
    <t>March 2019</t>
  </si>
  <si>
    <t xml:space="preserve"> Original Fin Plan</t>
  </si>
  <si>
    <t>2018/19 Year to Date</t>
  </si>
  <si>
    <t>2018/19 Year-end Forecast</t>
  </si>
  <si>
    <t>2018/19 Year to date Achieved</t>
  </si>
  <si>
    <t>Risk Ratings   - Planned Savings</t>
  </si>
  <si>
    <t xml:space="preserve">2018/19 Full Year Forecast </t>
  </si>
  <si>
    <t>Workstreams</t>
  </si>
  <si>
    <t>NHS Board Savings</t>
  </si>
  <si>
    <t>High risk  £'000s</t>
  </si>
  <si>
    <t>Medium risk  £'000s</t>
  </si>
  <si>
    <t>Low risk  £'000s</t>
  </si>
  <si>
    <t>Service Redesign</t>
  </si>
  <si>
    <t>Drugs &amp; Prescribing</t>
  </si>
  <si>
    <t>Infrastructure</t>
  </si>
  <si>
    <t>Total Efficiency Savings workstreams</t>
  </si>
  <si>
    <t>Financial management/corporate initiatives</t>
  </si>
  <si>
    <t>Unidentified savings forecast to be delivered by year end</t>
  </si>
  <si>
    <t>Total NHS Board savings</t>
  </si>
  <si>
    <t>Savings delegated to Inegration Authorities:</t>
  </si>
  <si>
    <t>Planned savings</t>
  </si>
  <si>
    <t>Total savings delegated to Integration Authorities</t>
  </si>
  <si>
    <t>Total savings: Achieved YTD &amp; Planned to deliver in year</t>
  </si>
  <si>
    <t>Year to date planned trajectory:</t>
  </si>
  <si>
    <t>Balance (outstanding)/overachieved YTD:</t>
  </si>
  <si>
    <t>Capital Stimulus</t>
  </si>
  <si>
    <t>Elective Centres</t>
  </si>
  <si>
    <t>June</t>
  </si>
  <si>
    <t>2018/19 Year end Position</t>
  </si>
  <si>
    <t>Hotel Projects</t>
  </si>
  <si>
    <t xml:space="preserve"> ( Expected to be achieved though work progressing against unidentified savings)</t>
  </si>
  <si>
    <t>Projects</t>
  </si>
  <si>
    <t>Property - Board</t>
  </si>
  <si>
    <t>Projects - Total</t>
  </si>
  <si>
    <t>Property Expenditure - Board</t>
  </si>
  <si>
    <t>Depreciation - Dontates Assets</t>
  </si>
  <si>
    <t>February</t>
  </si>
  <si>
    <t>Golden Jubilee Conference hotel</t>
  </si>
  <si>
    <t>2018/19 - March 2019</t>
  </si>
  <si>
    <t>March</t>
  </si>
  <si>
    <t>CNORIS 2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</si>
</sst>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64" formatCode="_-* #,##0_-;\-* #,##0_-;_-* &quot;-&quot;??_-;_-@_-"/>
    <numFmt numFmtId="165" formatCode="#,##0;[Red]\(#,##0\)"/>
    <numFmt numFmtId="166" formatCode="mmmm\ d\,\ yyyy"/>
    <numFmt numFmtId="167" formatCode=";;;"/>
    <numFmt numFmtId="168" formatCode="#,##0_ ;[Red]\(#,##0\)\ "/>
    <numFmt numFmtId="169" formatCode="0.000"/>
    <numFmt numFmtId="170" formatCode="#,##0_ ;[Red]\(#,##0\)"/>
    <numFmt numFmtId="171" formatCode="0.000%"/>
    <numFmt numFmtId="172" formatCode="#,##0.00;[Red]\(#,##0.00\)"/>
    <numFmt numFmtId="173" formatCode="#,##0;[Red]#,##0"/>
  </numFmts>
  <fonts count="44">
    <font>
      <sz val="10"/>
      <name val="MS Sans Serif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MS Sans Serif"/>
      <family val="2"/>
    </font>
    <font>
      <sz val="11"/>
      <name val="Arial"/>
      <family val="2"/>
    </font>
    <font>
      <b/>
      <sz val="10"/>
      <color indexed="62"/>
      <name val="Arial"/>
      <family val="2"/>
    </font>
    <font>
      <b/>
      <sz val="11"/>
      <name val="Arial"/>
      <family val="2"/>
    </font>
    <font>
      <b/>
      <sz val="11"/>
      <color indexed="62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8"/>
      <color indexed="81"/>
      <name val="Tahoma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b/>
      <sz val="10"/>
      <color indexed="10"/>
      <name val="MS Sans Serif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56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6" fillId="0" borderId="0" applyFont="0" applyFill="0" applyBorder="0" applyAlignment="0" applyProtection="0"/>
    <xf numFmtId="3" fontId="7" fillId="0" borderId="0" applyFill="0" applyBorder="0" applyAlignment="0" applyProtection="0"/>
    <xf numFmtId="166" fontId="7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53">
    <xf numFmtId="0" fontId="0" fillId="0" borderId="0" xfId="0"/>
    <xf numFmtId="0" fontId="7" fillId="0" borderId="0" xfId="40"/>
    <xf numFmtId="165" fontId="7" fillId="0" borderId="0" xfId="40" applyNumberFormat="1" applyAlignment="1">
      <alignment horizontal="center"/>
    </xf>
    <xf numFmtId="0" fontId="7" fillId="0" borderId="0" xfId="40" applyAlignment="1">
      <alignment horizontal="center"/>
    </xf>
    <xf numFmtId="0" fontId="20" fillId="0" borderId="0" xfId="40" applyFont="1" applyBorder="1"/>
    <xf numFmtId="164" fontId="7" fillId="0" borderId="0" xfId="28" applyNumberFormat="1" applyFont="1" applyAlignment="1">
      <alignment horizontal="center"/>
    </xf>
    <xf numFmtId="167" fontId="7" fillId="0" borderId="0" xfId="40" applyNumberFormat="1" applyAlignment="1">
      <alignment horizontal="center"/>
    </xf>
    <xf numFmtId="0" fontId="20" fillId="0" borderId="0" xfId="40" applyFont="1"/>
    <xf numFmtId="0" fontId="20" fillId="0" borderId="10" xfId="40" applyFont="1" applyBorder="1"/>
    <xf numFmtId="0" fontId="20" fillId="0" borderId="10" xfId="40" applyFont="1" applyBorder="1" applyAlignment="1">
      <alignment horizontal="center"/>
    </xf>
    <xf numFmtId="0" fontId="7" fillId="0" borderId="11" xfId="40" applyBorder="1"/>
    <xf numFmtId="165" fontId="20" fillId="0" borderId="12" xfId="40" applyNumberFormat="1" applyFont="1" applyBorder="1" applyAlignment="1">
      <alignment horizontal="center"/>
    </xf>
    <xf numFmtId="165" fontId="20" fillId="0" borderId="13" xfId="40" applyNumberFormat="1" applyFont="1" applyBorder="1" applyAlignment="1">
      <alignment horizontal="center"/>
    </xf>
    <xf numFmtId="165" fontId="20" fillId="0" borderId="14" xfId="40" applyNumberFormat="1" applyFont="1" applyBorder="1" applyAlignment="1">
      <alignment horizontal="center"/>
    </xf>
    <xf numFmtId="165" fontId="20" fillId="0" borderId="15" xfId="40" applyNumberFormat="1" applyFont="1" applyBorder="1" applyAlignment="1">
      <alignment horizontal="center"/>
    </xf>
    <xf numFmtId="0" fontId="20" fillId="0" borderId="11" xfId="40" applyFont="1" applyBorder="1" applyAlignment="1">
      <alignment horizontal="center"/>
    </xf>
    <xf numFmtId="38" fontId="7" fillId="0" borderId="0" xfId="40" applyNumberFormat="1" applyBorder="1"/>
    <xf numFmtId="165" fontId="20" fillId="0" borderId="16" xfId="40" quotePrefix="1" applyNumberFormat="1" applyFont="1" applyBorder="1" applyAlignment="1">
      <alignment horizontal="center"/>
    </xf>
    <xf numFmtId="165" fontId="20" fillId="0" borderId="17" xfId="40" applyNumberFormat="1" applyFont="1" applyBorder="1" applyAlignment="1">
      <alignment horizontal="center"/>
    </xf>
    <xf numFmtId="165" fontId="20" fillId="0" borderId="18" xfId="40" quotePrefix="1" applyNumberFormat="1" applyFont="1" applyBorder="1" applyAlignment="1">
      <alignment horizontal="center"/>
    </xf>
    <xf numFmtId="165" fontId="20" fillId="0" borderId="19" xfId="40" quotePrefix="1" applyNumberFormat="1" applyFont="1" applyBorder="1" applyAlignment="1">
      <alignment horizontal="center"/>
    </xf>
    <xf numFmtId="165" fontId="20" fillId="0" borderId="20" xfId="40" quotePrefix="1" applyNumberFormat="1" applyFont="1" applyBorder="1" applyAlignment="1">
      <alignment horizontal="center"/>
    </xf>
    <xf numFmtId="165" fontId="20" fillId="0" borderId="0" xfId="40" applyNumberFormat="1" applyFont="1" applyBorder="1" applyAlignment="1">
      <alignment horizontal="center"/>
    </xf>
    <xf numFmtId="165" fontId="20" fillId="0" borderId="21" xfId="40" applyNumberFormat="1" applyFont="1" applyBorder="1" applyAlignment="1">
      <alignment horizontal="center"/>
    </xf>
    <xf numFmtId="165" fontId="20" fillId="0" borderId="11" xfId="40" applyNumberFormat="1" applyFont="1" applyBorder="1" applyAlignment="1">
      <alignment horizontal="center"/>
    </xf>
    <xf numFmtId="38" fontId="7" fillId="0" borderId="0" xfId="40" applyNumberFormat="1" applyBorder="1" applyAlignment="1">
      <alignment horizontal="center"/>
    </xf>
    <xf numFmtId="165" fontId="7" fillId="0" borderId="22" xfId="40" applyNumberFormat="1" applyBorder="1" applyAlignment="1">
      <alignment horizontal="right"/>
    </xf>
    <xf numFmtId="165" fontId="7" fillId="0" borderId="23" xfId="40" applyNumberFormat="1" applyBorder="1" applyAlignment="1">
      <alignment horizontal="right"/>
    </xf>
    <xf numFmtId="165" fontId="21" fillId="0" borderId="24" xfId="40" applyNumberFormat="1" applyFont="1" applyBorder="1" applyAlignment="1">
      <alignment horizontal="right"/>
    </xf>
    <xf numFmtId="165" fontId="7" fillId="0" borderId="0" xfId="40" applyNumberFormat="1" applyBorder="1" applyAlignment="1">
      <alignment horizontal="right"/>
    </xf>
    <xf numFmtId="165" fontId="7" fillId="0" borderId="21" xfId="40" applyNumberFormat="1" applyBorder="1" applyAlignment="1">
      <alignment horizontal="right"/>
    </xf>
    <xf numFmtId="165" fontId="7" fillId="0" borderId="11" xfId="40" applyNumberFormat="1" applyBorder="1" applyAlignment="1">
      <alignment horizontal="center"/>
    </xf>
    <xf numFmtId="165" fontId="7" fillId="0" borderId="16" xfId="40" applyNumberFormat="1" applyBorder="1" applyAlignment="1">
      <alignment horizontal="right"/>
    </xf>
    <xf numFmtId="165" fontId="7" fillId="0" borderId="17" xfId="40" applyNumberFormat="1" applyBorder="1" applyAlignment="1">
      <alignment horizontal="right"/>
    </xf>
    <xf numFmtId="165" fontId="7" fillId="0" borderId="25" xfId="40" applyNumberFormat="1" applyBorder="1" applyAlignment="1">
      <alignment horizontal="right"/>
    </xf>
    <xf numFmtId="165" fontId="7" fillId="0" borderId="19" xfId="40" applyNumberFormat="1" applyBorder="1" applyAlignment="1">
      <alignment horizontal="right"/>
    </xf>
    <xf numFmtId="165" fontId="7" fillId="0" borderId="20" xfId="40" applyNumberFormat="1" applyBorder="1" applyAlignment="1">
      <alignment horizontal="center"/>
    </xf>
    <xf numFmtId="165" fontId="20" fillId="0" borderId="22" xfId="40" applyNumberFormat="1" applyFont="1" applyBorder="1" applyAlignment="1">
      <alignment horizontal="right"/>
    </xf>
    <xf numFmtId="165" fontId="20" fillId="0" borderId="24" xfId="40" applyNumberFormat="1" applyFont="1" applyBorder="1" applyAlignment="1">
      <alignment horizontal="right"/>
    </xf>
    <xf numFmtId="165" fontId="20" fillId="0" borderId="0" xfId="40" applyNumberFormat="1" applyFont="1" applyBorder="1" applyAlignment="1">
      <alignment horizontal="right"/>
    </xf>
    <xf numFmtId="165" fontId="20" fillId="0" borderId="21" xfId="40" applyNumberFormat="1" applyFont="1" applyBorder="1" applyAlignment="1">
      <alignment horizontal="right"/>
    </xf>
    <xf numFmtId="165" fontId="21" fillId="0" borderId="22" xfId="40" applyNumberFormat="1" applyFont="1" applyBorder="1" applyAlignment="1">
      <alignment horizontal="right"/>
    </xf>
    <xf numFmtId="165" fontId="7" fillId="0" borderId="24" xfId="40" applyNumberFormat="1" applyBorder="1" applyAlignment="1">
      <alignment horizontal="right"/>
    </xf>
    <xf numFmtId="0" fontId="7" fillId="0" borderId="11" xfId="40" applyBorder="1" applyAlignment="1">
      <alignment horizontal="center"/>
    </xf>
    <xf numFmtId="0" fontId="20" fillId="0" borderId="11" xfId="40" applyFont="1" applyBorder="1"/>
    <xf numFmtId="165" fontId="20" fillId="0" borderId="26" xfId="40" applyNumberFormat="1" applyFont="1" applyBorder="1" applyAlignment="1">
      <alignment horizontal="right"/>
    </xf>
    <xf numFmtId="165" fontId="7" fillId="0" borderId="27" xfId="40" applyNumberFormat="1" applyBorder="1" applyAlignment="1">
      <alignment horizontal="right"/>
    </xf>
    <xf numFmtId="165" fontId="20" fillId="0" borderId="28" xfId="40" applyNumberFormat="1" applyFont="1" applyBorder="1" applyAlignment="1">
      <alignment horizontal="right"/>
    </xf>
    <xf numFmtId="165" fontId="20" fillId="0" borderId="27" xfId="40" applyNumberFormat="1" applyFont="1" applyBorder="1" applyAlignment="1">
      <alignment horizontal="right"/>
    </xf>
    <xf numFmtId="165" fontId="20" fillId="0" borderId="29" xfId="40" applyNumberFormat="1" applyFont="1" applyBorder="1" applyAlignment="1">
      <alignment horizontal="right"/>
    </xf>
    <xf numFmtId="165" fontId="20" fillId="0" borderId="30" xfId="40" applyNumberFormat="1" applyFont="1" applyBorder="1" applyAlignment="1">
      <alignment horizontal="center"/>
    </xf>
    <xf numFmtId="165" fontId="7" fillId="0" borderId="22" xfId="40" applyNumberFormat="1" applyBorder="1" applyAlignment="1">
      <alignment horizontal="center"/>
    </xf>
    <xf numFmtId="165" fontId="7" fillId="0" borderId="14" xfId="40" applyNumberFormat="1" applyBorder="1" applyAlignment="1">
      <alignment horizontal="right"/>
    </xf>
    <xf numFmtId="165" fontId="7" fillId="0" borderId="23" xfId="40" applyNumberFormat="1" applyBorder="1" applyAlignment="1">
      <alignment horizontal="center"/>
    </xf>
    <xf numFmtId="165" fontId="7" fillId="0" borderId="24" xfId="40" applyNumberFormat="1" applyBorder="1" applyAlignment="1">
      <alignment horizontal="center"/>
    </xf>
    <xf numFmtId="165" fontId="7" fillId="0" borderId="0" xfId="40" applyNumberFormat="1" applyBorder="1" applyAlignment="1">
      <alignment horizontal="center"/>
    </xf>
    <xf numFmtId="165" fontId="7" fillId="0" borderId="21" xfId="40" applyNumberFormat="1" applyBorder="1" applyAlignment="1">
      <alignment horizontal="center"/>
    </xf>
    <xf numFmtId="0" fontId="23" fillId="0" borderId="11" xfId="40" applyFont="1" applyBorder="1" applyAlignment="1">
      <alignment horizontal="left"/>
    </xf>
    <xf numFmtId="0" fontId="22" fillId="0" borderId="11" xfId="40" applyFont="1" applyBorder="1"/>
    <xf numFmtId="165" fontId="22" fillId="0" borderId="22" xfId="40" applyNumberFormat="1" applyFont="1" applyBorder="1" applyAlignment="1">
      <alignment horizontal="right"/>
    </xf>
    <xf numFmtId="165" fontId="22" fillId="0" borderId="24" xfId="40" applyNumberFormat="1" applyFont="1" applyBorder="1" applyAlignment="1">
      <alignment horizontal="right"/>
    </xf>
    <xf numFmtId="164" fontId="7" fillId="0" borderId="0" xfId="28" applyNumberFormat="1" applyFont="1"/>
    <xf numFmtId="0" fontId="7" fillId="0" borderId="31" xfId="40" applyBorder="1"/>
    <xf numFmtId="165" fontId="7" fillId="0" borderId="32" xfId="40" applyNumberFormat="1" applyBorder="1" applyAlignment="1">
      <alignment horizontal="right"/>
    </xf>
    <xf numFmtId="165" fontId="7" fillId="0" borderId="33" xfId="40" applyNumberFormat="1" applyBorder="1" applyAlignment="1">
      <alignment horizontal="right"/>
    </xf>
    <xf numFmtId="165" fontId="7" fillId="0" borderId="34" xfId="40" applyNumberFormat="1" applyBorder="1" applyAlignment="1">
      <alignment horizontal="right"/>
    </xf>
    <xf numFmtId="165" fontId="7" fillId="0" borderId="35" xfId="40" applyNumberFormat="1" applyBorder="1" applyAlignment="1">
      <alignment horizontal="right"/>
    </xf>
    <xf numFmtId="165" fontId="7" fillId="0" borderId="36" xfId="40" applyNumberFormat="1" applyBorder="1" applyAlignment="1">
      <alignment horizontal="right"/>
    </xf>
    <xf numFmtId="0" fontId="7" fillId="0" borderId="31" xfId="40" applyBorder="1" applyAlignment="1">
      <alignment horizontal="center"/>
    </xf>
    <xf numFmtId="164" fontId="7" fillId="0" borderId="0" xfId="40" applyNumberFormat="1"/>
    <xf numFmtId="165" fontId="7" fillId="0" borderId="0" xfId="40" applyNumberFormat="1" applyAlignment="1">
      <alignment horizontal="right"/>
    </xf>
    <xf numFmtId="0" fontId="24" fillId="0" borderId="11" xfId="40" applyFont="1" applyBorder="1"/>
    <xf numFmtId="165" fontId="7" fillId="0" borderId="35" xfId="40" applyNumberFormat="1" applyBorder="1" applyAlignment="1">
      <alignment horizontal="center"/>
    </xf>
    <xf numFmtId="0" fontId="7" fillId="0" borderId="0" xfId="40" applyBorder="1"/>
    <xf numFmtId="0" fontId="7" fillId="0" borderId="11" xfId="40" applyFont="1" applyBorder="1"/>
    <xf numFmtId="165" fontId="20" fillId="0" borderId="37" xfId="40" applyNumberFormat="1" applyFont="1" applyBorder="1" applyAlignment="1">
      <alignment horizontal="right"/>
    </xf>
    <xf numFmtId="0" fontId="22" fillId="0" borderId="11" xfId="40" applyFont="1" applyBorder="1" applyAlignment="1">
      <alignment horizontal="left"/>
    </xf>
    <xf numFmtId="165" fontId="7" fillId="0" borderId="22" xfId="40" applyNumberFormat="1" applyFont="1" applyBorder="1" applyAlignment="1">
      <alignment horizontal="right"/>
    </xf>
    <xf numFmtId="165" fontId="22" fillId="0" borderId="11" xfId="40" applyNumberFormat="1" applyFont="1" applyBorder="1" applyAlignment="1">
      <alignment horizontal="center"/>
    </xf>
    <xf numFmtId="0" fontId="0" fillId="24" borderId="38" xfId="0" applyFill="1" applyBorder="1" applyProtection="1"/>
    <xf numFmtId="0" fontId="26" fillId="24" borderId="39" xfId="0" applyFont="1" applyFill="1" applyBorder="1" applyProtection="1"/>
    <xf numFmtId="0" fontId="26" fillId="24" borderId="39" xfId="0" applyFont="1" applyFill="1" applyBorder="1" applyAlignment="1" applyProtection="1">
      <alignment horizontal="center"/>
    </xf>
    <xf numFmtId="0" fontId="0" fillId="24" borderId="40" xfId="0" applyFill="1" applyBorder="1" applyProtection="1"/>
    <xf numFmtId="0" fontId="27" fillId="24" borderId="41" xfId="0" applyFont="1" applyFill="1" applyBorder="1" applyProtection="1"/>
    <xf numFmtId="0" fontId="29" fillId="24" borderId="0" xfId="0" applyFont="1" applyFill="1" applyBorder="1" applyAlignment="1" applyProtection="1">
      <alignment horizontal="center"/>
    </xf>
    <xf numFmtId="0" fontId="27" fillId="24" borderId="21" xfId="0" applyFont="1" applyFill="1" applyBorder="1" applyProtection="1"/>
    <xf numFmtId="0" fontId="0" fillId="24" borderId="41" xfId="0" applyFill="1" applyBorder="1" applyProtection="1"/>
    <xf numFmtId="0" fontId="26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center"/>
    </xf>
    <xf numFmtId="0" fontId="0" fillId="24" borderId="21" xfId="0" applyFill="1" applyBorder="1" applyProtection="1"/>
    <xf numFmtId="0" fontId="30" fillId="25" borderId="42" xfId="0" applyFont="1" applyFill="1" applyBorder="1" applyAlignment="1" applyProtection="1">
      <alignment horizontal="center" vertical="center" wrapText="1"/>
    </xf>
    <xf numFmtId="0" fontId="0" fillId="0" borderId="41" xfId="0" applyFill="1" applyBorder="1" applyProtection="1"/>
    <xf numFmtId="168" fontId="28" fillId="0" borderId="43" xfId="0" applyNumberFormat="1" applyFont="1" applyFill="1" applyBorder="1" applyAlignment="1" applyProtection="1">
      <alignment horizontal="center" vertical="center" wrapText="1"/>
    </xf>
    <xf numFmtId="0" fontId="0" fillId="0" borderId="21" xfId="0" applyFill="1" applyBorder="1" applyProtection="1"/>
    <xf numFmtId="0" fontId="0" fillId="0" borderId="0" xfId="0" applyFill="1"/>
    <xf numFmtId="168" fontId="28" fillId="0" borderId="44" xfId="0" applyNumberFormat="1" applyFont="1" applyFill="1" applyBorder="1" applyAlignment="1" applyProtection="1">
      <alignment horizontal="center"/>
    </xf>
    <xf numFmtId="168" fontId="26" fillId="0" borderId="45" xfId="0" applyNumberFormat="1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vertical="center" wrapText="1"/>
    </xf>
    <xf numFmtId="0" fontId="28" fillId="0" borderId="45" xfId="0" applyFont="1" applyFill="1" applyBorder="1" applyProtection="1"/>
    <xf numFmtId="0" fontId="26" fillId="24" borderId="35" xfId="0" applyFont="1" applyFill="1" applyBorder="1" applyProtection="1"/>
    <xf numFmtId="0" fontId="0" fillId="24" borderId="36" xfId="0" applyFill="1" applyBorder="1" applyProtection="1"/>
    <xf numFmtId="0" fontId="20" fillId="0" borderId="38" xfId="40" applyFont="1" applyBorder="1"/>
    <xf numFmtId="0" fontId="7" fillId="0" borderId="39" xfId="40" applyBorder="1"/>
    <xf numFmtId="0" fontId="7" fillId="0" borderId="41" xfId="40" applyBorder="1"/>
    <xf numFmtId="0" fontId="7" fillId="0" borderId="41" xfId="40" applyFont="1" applyBorder="1"/>
    <xf numFmtId="0" fontId="20" fillId="0" borderId="41" xfId="40" applyFont="1" applyBorder="1"/>
    <xf numFmtId="0" fontId="7" fillId="0" borderId="46" xfId="40" applyBorder="1"/>
    <xf numFmtId="0" fontId="7" fillId="0" borderId="35" xfId="40" applyBorder="1"/>
    <xf numFmtId="165" fontId="7" fillId="0" borderId="36" xfId="40" applyNumberFormat="1" applyBorder="1" applyAlignment="1">
      <alignment horizontal="center"/>
    </xf>
    <xf numFmtId="0" fontId="0" fillId="0" borderId="0" xfId="0" applyFill="1" applyProtection="1"/>
    <xf numFmtId="0" fontId="0" fillId="0" borderId="0" xfId="0" applyProtection="1"/>
    <xf numFmtId="169" fontId="33" fillId="0" borderId="0" xfId="0" applyNumberFormat="1" applyFont="1" applyFill="1" applyAlignment="1" applyProtection="1">
      <alignment horizontal="center"/>
    </xf>
    <xf numFmtId="0" fontId="26" fillId="0" borderId="0" xfId="0" applyFont="1" applyFill="1" applyProtection="1"/>
    <xf numFmtId="0" fontId="34" fillId="0" borderId="0" xfId="0" applyFont="1" applyProtection="1"/>
    <xf numFmtId="0" fontId="20" fillId="24" borderId="21" xfId="0" applyFont="1" applyFill="1" applyBorder="1" applyProtection="1"/>
    <xf numFmtId="168" fontId="30" fillId="25" borderId="42" xfId="0" applyNumberFormat="1" applyFont="1" applyFill="1" applyBorder="1" applyAlignment="1" applyProtection="1">
      <alignment horizontal="center" vertical="center" wrapText="1"/>
    </xf>
    <xf numFmtId="165" fontId="26" fillId="24" borderId="45" xfId="0" applyNumberFormat="1" applyFont="1" applyFill="1" applyBorder="1" applyAlignment="1" applyProtection="1">
      <alignment horizontal="center" wrapText="1"/>
    </xf>
    <xf numFmtId="165" fontId="26" fillId="24" borderId="45" xfId="0" applyNumberFormat="1" applyFont="1" applyFill="1" applyBorder="1" applyProtection="1"/>
    <xf numFmtId="165" fontId="26" fillId="24" borderId="45" xfId="0" applyNumberFormat="1" applyFont="1" applyFill="1" applyBorder="1" applyAlignment="1" applyProtection="1">
      <alignment wrapText="1"/>
    </xf>
    <xf numFmtId="0" fontId="26" fillId="24" borderId="23" xfId="0" applyFont="1" applyFill="1" applyBorder="1" applyProtection="1"/>
    <xf numFmtId="165" fontId="26" fillId="0" borderId="45" xfId="0" applyNumberFormat="1" applyFont="1" applyFill="1" applyBorder="1" applyProtection="1"/>
    <xf numFmtId="165" fontId="28" fillId="0" borderId="42" xfId="0" applyNumberFormat="1" applyFont="1" applyFill="1" applyBorder="1" applyProtection="1"/>
    <xf numFmtId="165" fontId="28" fillId="0" borderId="42" xfId="0" applyNumberFormat="1" applyFont="1" applyFill="1" applyBorder="1" applyAlignment="1" applyProtection="1">
      <alignment horizontal="center" wrapText="1"/>
    </xf>
    <xf numFmtId="165" fontId="28" fillId="0" borderId="45" xfId="0" applyNumberFormat="1" applyFont="1" applyFill="1" applyBorder="1" applyProtection="1"/>
    <xf numFmtId="165" fontId="28" fillId="0" borderId="45" xfId="0" applyNumberFormat="1" applyFont="1" applyFill="1" applyBorder="1" applyAlignment="1" applyProtection="1">
      <alignment horizontal="center" wrapText="1"/>
    </xf>
    <xf numFmtId="0" fontId="20" fillId="0" borderId="21" xfId="0" applyFont="1" applyFill="1" applyBorder="1" applyProtection="1"/>
    <xf numFmtId="165" fontId="28" fillId="24" borderId="45" xfId="0" applyNumberFormat="1" applyFont="1" applyFill="1" applyBorder="1" applyProtection="1"/>
    <xf numFmtId="165" fontId="37" fillId="24" borderId="42" xfId="0" applyNumberFormat="1" applyFont="1" applyFill="1" applyBorder="1" applyProtection="1"/>
    <xf numFmtId="165" fontId="37" fillId="24" borderId="42" xfId="0" applyNumberFormat="1" applyFont="1" applyFill="1" applyBorder="1" applyAlignment="1" applyProtection="1">
      <alignment horizontal="center" wrapText="1"/>
    </xf>
    <xf numFmtId="0" fontId="37" fillId="24" borderId="42" xfId="0" applyFont="1" applyFill="1" applyBorder="1" applyProtection="1"/>
    <xf numFmtId="165" fontId="37" fillId="0" borderId="42" xfId="0" applyNumberFormat="1" applyFont="1" applyFill="1" applyBorder="1" applyAlignment="1" applyProtection="1">
      <alignment horizontal="center" wrapText="1"/>
    </xf>
    <xf numFmtId="165" fontId="37" fillId="0" borderId="27" xfId="0" applyNumberFormat="1" applyFont="1" applyFill="1" applyBorder="1" applyAlignment="1" applyProtection="1">
      <alignment horizontal="center" wrapText="1"/>
    </xf>
    <xf numFmtId="165" fontId="28" fillId="0" borderId="43" xfId="0" applyNumberFormat="1" applyFont="1" applyFill="1" applyBorder="1" applyProtection="1"/>
    <xf numFmtId="165" fontId="26" fillId="0" borderId="45" xfId="0" applyNumberFormat="1" applyFont="1" applyFill="1" applyBorder="1" applyAlignment="1" applyProtection="1">
      <alignment wrapText="1"/>
    </xf>
    <xf numFmtId="165" fontId="26" fillId="0" borderId="45" xfId="0" applyNumberFormat="1" applyFont="1" applyFill="1" applyBorder="1" applyAlignment="1" applyProtection="1">
      <alignment horizontal="center" wrapText="1"/>
    </xf>
    <xf numFmtId="165" fontId="28" fillId="24" borderId="42" xfId="0" applyNumberFormat="1" applyFont="1" applyFill="1" applyBorder="1" applyProtection="1"/>
    <xf numFmtId="165" fontId="26" fillId="24" borderId="43" xfId="0" applyNumberFormat="1" applyFont="1" applyFill="1" applyBorder="1" applyAlignment="1" applyProtection="1">
      <alignment horizontal="center" wrapText="1"/>
    </xf>
    <xf numFmtId="165" fontId="26" fillId="24" borderId="43" xfId="0" applyNumberFormat="1" applyFont="1" applyFill="1" applyBorder="1" applyProtection="1"/>
    <xf numFmtId="0" fontId="34" fillId="0" borderId="0" xfId="0" applyFont="1" applyFill="1" applyProtection="1"/>
    <xf numFmtId="165" fontId="26" fillId="24" borderId="44" xfId="0" applyNumberFormat="1" applyFont="1" applyFill="1" applyBorder="1" applyAlignment="1" applyProtection="1">
      <alignment horizontal="center" wrapText="1"/>
    </xf>
    <xf numFmtId="165" fontId="28" fillId="0" borderId="43" xfId="0" applyNumberFormat="1" applyFont="1" applyFill="1" applyBorder="1" applyAlignment="1" applyProtection="1">
      <alignment horizontal="center" wrapText="1"/>
    </xf>
    <xf numFmtId="0" fontId="28" fillId="24" borderId="43" xfId="0" applyFont="1" applyFill="1" applyBorder="1" applyProtection="1"/>
    <xf numFmtId="165" fontId="28" fillId="24" borderId="42" xfId="0" applyNumberFormat="1" applyFont="1" applyFill="1" applyBorder="1" applyAlignment="1" applyProtection="1">
      <alignment horizontal="center" wrapText="1"/>
    </xf>
    <xf numFmtId="165" fontId="28" fillId="24" borderId="28" xfId="0" applyNumberFormat="1" applyFont="1" applyFill="1" applyBorder="1" applyAlignment="1" applyProtection="1">
      <alignment horizontal="center" wrapText="1"/>
    </xf>
    <xf numFmtId="165" fontId="28" fillId="24" borderId="43" xfId="0" applyNumberFormat="1" applyFont="1" applyFill="1" applyBorder="1" applyProtection="1"/>
    <xf numFmtId="165" fontId="26" fillId="0" borderId="44" xfId="0" applyNumberFormat="1" applyFont="1" applyFill="1" applyBorder="1" applyProtection="1"/>
    <xf numFmtId="165" fontId="28" fillId="0" borderId="44" xfId="0" applyNumberFormat="1" applyFont="1" applyFill="1" applyBorder="1" applyProtection="1"/>
    <xf numFmtId="165" fontId="28" fillId="0" borderId="42" xfId="0" applyNumberFormat="1" applyFont="1" applyFill="1" applyBorder="1" applyAlignment="1" applyProtection="1">
      <alignment wrapText="1"/>
    </xf>
    <xf numFmtId="165" fontId="7" fillId="0" borderId="14" xfId="40" applyNumberFormat="1" applyBorder="1" applyAlignment="1">
      <alignment horizontal="center"/>
    </xf>
    <xf numFmtId="165" fontId="7" fillId="0" borderId="12" xfId="40" applyNumberFormat="1" applyBorder="1" applyAlignment="1">
      <alignment horizontal="center"/>
    </xf>
    <xf numFmtId="165" fontId="20" fillId="0" borderId="47" xfId="40" applyNumberFormat="1" applyFont="1" applyBorder="1" applyAlignment="1">
      <alignment horizontal="center"/>
    </xf>
    <xf numFmtId="165" fontId="20" fillId="0" borderId="48" xfId="40" applyNumberFormat="1" applyFont="1" applyBorder="1" applyAlignment="1">
      <alignment horizontal="center"/>
    </xf>
    <xf numFmtId="165" fontId="20" fillId="0" borderId="49" xfId="40" applyNumberFormat="1" applyFont="1" applyBorder="1" applyAlignment="1">
      <alignment horizontal="center"/>
    </xf>
    <xf numFmtId="165" fontId="20" fillId="0" borderId="50" xfId="40" applyNumberFormat="1" applyFont="1" applyBorder="1" applyAlignment="1">
      <alignment horizontal="center"/>
    </xf>
    <xf numFmtId="165" fontId="20" fillId="0" borderId="51" xfId="40" applyNumberFormat="1" applyFont="1" applyBorder="1" applyAlignment="1">
      <alignment horizontal="center"/>
    </xf>
    <xf numFmtId="165" fontId="7" fillId="0" borderId="48" xfId="40" applyNumberFormat="1" applyBorder="1" applyAlignment="1">
      <alignment horizontal="center"/>
    </xf>
    <xf numFmtId="0" fontId="30" fillId="25" borderId="16" xfId="0" applyFont="1" applyFill="1" applyBorder="1" applyAlignment="1" applyProtection="1">
      <alignment horizontal="center" vertical="center" wrapText="1"/>
    </xf>
    <xf numFmtId="0" fontId="20" fillId="0" borderId="46" xfId="40" applyFont="1" applyBorder="1"/>
    <xf numFmtId="165" fontId="7" fillId="0" borderId="32" xfId="40" applyNumberFormat="1" applyBorder="1" applyAlignment="1">
      <alignment horizontal="center"/>
    </xf>
    <xf numFmtId="165" fontId="7" fillId="0" borderId="37" xfId="40" applyNumberFormat="1" applyBorder="1" applyAlignment="1">
      <alignment horizontal="right"/>
    </xf>
    <xf numFmtId="0" fontId="7" fillId="0" borderId="11" xfId="40" applyFont="1" applyBorder="1" applyAlignment="1">
      <alignment wrapText="1"/>
    </xf>
    <xf numFmtId="0" fontId="20" fillId="0" borderId="11" xfId="40" applyFont="1" applyBorder="1" applyAlignment="1">
      <alignment horizontal="left"/>
    </xf>
    <xf numFmtId="165" fontId="20" fillId="0" borderId="24" xfId="40" applyNumberFormat="1" applyFont="1" applyBorder="1" applyAlignment="1">
      <alignment horizontal="center"/>
    </xf>
    <xf numFmtId="165" fontId="7" fillId="0" borderId="18" xfId="40" applyNumberFormat="1" applyBorder="1" applyAlignment="1">
      <alignment horizontal="right"/>
    </xf>
    <xf numFmtId="0" fontId="20" fillId="0" borderId="11" xfId="40" applyFont="1" applyBorder="1" applyAlignment="1">
      <alignment wrapText="1"/>
    </xf>
    <xf numFmtId="165" fontId="22" fillId="0" borderId="23" xfId="40" applyNumberFormat="1" applyFont="1" applyBorder="1" applyAlignment="1">
      <alignment horizontal="right"/>
    </xf>
    <xf numFmtId="165" fontId="20" fillId="0" borderId="14" xfId="40" applyNumberFormat="1" applyFont="1" applyBorder="1" applyAlignment="1">
      <alignment horizontal="right"/>
    </xf>
    <xf numFmtId="170" fontId="26" fillId="26" borderId="45" xfId="0" applyNumberFormat="1" applyFont="1" applyFill="1" applyBorder="1" applyAlignment="1" applyProtection="1">
      <alignment horizontal="center"/>
      <protection locked="0"/>
    </xf>
    <xf numFmtId="169" fontId="33" fillId="24" borderId="38" xfId="0" applyNumberFormat="1" applyFont="1" applyFill="1" applyBorder="1" applyAlignment="1" applyProtection="1">
      <alignment horizontal="center"/>
    </xf>
    <xf numFmtId="169" fontId="35" fillId="24" borderId="41" xfId="0" applyNumberFormat="1" applyFont="1" applyFill="1" applyBorder="1" applyAlignment="1" applyProtection="1">
      <alignment horizontal="center"/>
    </xf>
    <xf numFmtId="169" fontId="33" fillId="24" borderId="41" xfId="0" applyNumberFormat="1" applyFont="1" applyFill="1" applyBorder="1" applyAlignment="1" applyProtection="1">
      <alignment horizontal="center"/>
    </xf>
    <xf numFmtId="169" fontId="36" fillId="24" borderId="41" xfId="0" applyNumberFormat="1" applyFont="1" applyFill="1" applyBorder="1" applyAlignment="1" applyProtection="1">
      <alignment horizontal="center" wrapText="1"/>
    </xf>
    <xf numFmtId="165" fontId="26" fillId="26" borderId="45" xfId="0" applyNumberFormat="1" applyFont="1" applyFill="1" applyBorder="1" applyAlignment="1" applyProtection="1">
      <alignment horizontal="center"/>
      <protection locked="0"/>
    </xf>
    <xf numFmtId="165" fontId="26" fillId="26" borderId="0" xfId="0" applyNumberFormat="1" applyFont="1" applyFill="1" applyBorder="1" applyAlignment="1" applyProtection="1">
      <alignment horizontal="center"/>
      <protection locked="0"/>
    </xf>
    <xf numFmtId="165" fontId="26" fillId="26" borderId="45" xfId="0" applyNumberFormat="1" applyFont="1" applyFill="1" applyBorder="1" applyProtection="1">
      <protection locked="0"/>
    </xf>
    <xf numFmtId="165" fontId="26" fillId="26" borderId="45" xfId="0" applyNumberFormat="1" applyFont="1" applyFill="1" applyBorder="1" applyAlignment="1" applyProtection="1">
      <alignment horizontal="center" wrapText="1"/>
      <protection locked="0"/>
    </xf>
    <xf numFmtId="165" fontId="28" fillId="24" borderId="44" xfId="0" applyNumberFormat="1" applyFont="1" applyFill="1" applyBorder="1" applyProtection="1"/>
    <xf numFmtId="165" fontId="26" fillId="24" borderId="37" xfId="0" applyNumberFormat="1" applyFont="1" applyFill="1" applyBorder="1" applyProtection="1"/>
    <xf numFmtId="165" fontId="26" fillId="24" borderId="37" xfId="0" applyNumberFormat="1" applyFont="1" applyFill="1" applyBorder="1" applyAlignment="1" applyProtection="1">
      <alignment horizontal="center"/>
    </xf>
    <xf numFmtId="165" fontId="26" fillId="26" borderId="24" xfId="0" applyNumberFormat="1" applyFont="1" applyFill="1" applyBorder="1" applyAlignment="1" applyProtection="1">
      <alignment horizontal="center" wrapText="1"/>
      <protection locked="0"/>
    </xf>
    <xf numFmtId="165" fontId="28" fillId="24" borderId="18" xfId="0" applyNumberFormat="1" applyFont="1" applyFill="1" applyBorder="1" applyAlignment="1" applyProtection="1">
      <alignment horizontal="center"/>
    </xf>
    <xf numFmtId="165" fontId="28" fillId="24" borderId="44" xfId="0" applyNumberFormat="1" applyFont="1" applyFill="1" applyBorder="1" applyAlignment="1" applyProtection="1">
      <alignment horizontal="center"/>
    </xf>
    <xf numFmtId="169" fontId="33" fillId="24" borderId="46" xfId="0" applyNumberFormat="1" applyFont="1" applyFill="1" applyBorder="1" applyAlignment="1" applyProtection="1">
      <alignment horizontal="center"/>
    </xf>
    <xf numFmtId="0" fontId="28" fillId="26" borderId="27" xfId="0" applyFont="1" applyFill="1" applyBorder="1" applyAlignment="1" applyProtection="1">
      <alignment horizontal="center"/>
    </xf>
    <xf numFmtId="0" fontId="28" fillId="26" borderId="37" xfId="0" applyFont="1" applyFill="1" applyBorder="1" applyAlignment="1" applyProtection="1">
      <alignment horizontal="center"/>
    </xf>
    <xf numFmtId="0" fontId="28" fillId="26" borderId="28" xfId="0" applyNumberFormat="1" applyFont="1" applyFill="1" applyBorder="1" applyAlignment="1" applyProtection="1">
      <alignment horizontal="center"/>
    </xf>
    <xf numFmtId="169" fontId="33" fillId="0" borderId="0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0" fillId="0" borderId="0" xfId="0" applyFill="1" applyBorder="1" applyProtection="1"/>
    <xf numFmtId="165" fontId="28" fillId="24" borderId="45" xfId="0" applyNumberFormat="1" applyFont="1" applyFill="1" applyBorder="1" applyAlignment="1" applyProtection="1">
      <alignment wrapText="1"/>
    </xf>
    <xf numFmtId="168" fontId="30" fillId="24" borderId="45" xfId="0" applyNumberFormat="1" applyFont="1" applyFill="1" applyBorder="1" applyAlignment="1" applyProtection="1">
      <alignment horizontal="center" vertical="center" wrapText="1"/>
    </xf>
    <xf numFmtId="165" fontId="26" fillId="26" borderId="44" xfId="0" applyNumberFormat="1" applyFont="1" applyFill="1" applyBorder="1" applyAlignment="1" applyProtection="1">
      <alignment horizontal="center" wrapText="1"/>
      <protection locked="0"/>
    </xf>
    <xf numFmtId="165" fontId="28" fillId="24" borderId="0" xfId="0" applyNumberFormat="1" applyFont="1" applyFill="1" applyBorder="1" applyAlignment="1" applyProtection="1">
      <alignment wrapText="1"/>
    </xf>
    <xf numFmtId="165" fontId="28" fillId="24" borderId="0" xfId="0" applyNumberFormat="1" applyFont="1" applyFill="1" applyBorder="1" applyAlignment="1" applyProtection="1">
      <alignment horizontal="center" wrapText="1"/>
    </xf>
    <xf numFmtId="165" fontId="26" fillId="24" borderId="14" xfId="0" applyNumberFormat="1" applyFont="1" applyFill="1" applyBorder="1" applyAlignment="1" applyProtection="1">
      <alignment horizontal="center" wrapText="1"/>
    </xf>
    <xf numFmtId="165" fontId="26" fillId="26" borderId="44" xfId="0" applyNumberFormat="1" applyFont="1" applyFill="1" applyBorder="1" applyProtection="1">
      <protection locked="0"/>
    </xf>
    <xf numFmtId="0" fontId="28" fillId="24" borderId="42" xfId="0" applyFont="1" applyFill="1" applyBorder="1" applyProtection="1"/>
    <xf numFmtId="165" fontId="28" fillId="24" borderId="42" xfId="0" applyNumberFormat="1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168" fontId="26" fillId="26" borderId="45" xfId="0" applyNumberFormat="1" applyFont="1" applyFill="1" applyBorder="1" applyAlignment="1" applyProtection="1">
      <alignment horizontal="center"/>
      <protection locked="0"/>
    </xf>
    <xf numFmtId="168" fontId="26" fillId="26" borderId="44" xfId="0" applyNumberFormat="1" applyFont="1" applyFill="1" applyBorder="1" applyAlignment="1" applyProtection="1">
      <alignment horizontal="center"/>
      <protection locked="0"/>
    </xf>
    <xf numFmtId="170" fontId="26" fillId="26" borderId="44" xfId="0" applyNumberFormat="1" applyFont="1" applyFill="1" applyBorder="1" applyAlignment="1" applyProtection="1">
      <alignment horizontal="center"/>
      <protection locked="0"/>
    </xf>
    <xf numFmtId="168" fontId="28" fillId="0" borderId="45" xfId="0" applyNumberFormat="1" applyFont="1" applyFill="1" applyBorder="1" applyAlignment="1" applyProtection="1">
      <alignment horizontal="center"/>
    </xf>
    <xf numFmtId="168" fontId="28" fillId="0" borderId="42" xfId="0" applyNumberFormat="1" applyFont="1" applyFill="1" applyBorder="1" applyAlignment="1" applyProtection="1">
      <alignment horizontal="center"/>
    </xf>
    <xf numFmtId="165" fontId="26" fillId="0" borderId="45" xfId="0" applyNumberFormat="1" applyFont="1" applyFill="1" applyBorder="1" applyAlignment="1" applyProtection="1">
      <alignment horizontal="center"/>
      <protection locked="0"/>
    </xf>
    <xf numFmtId="165" fontId="26" fillId="0" borderId="0" xfId="0" applyNumberFormat="1" applyFont="1" applyFill="1" applyBorder="1" applyAlignment="1" applyProtection="1">
      <alignment horizontal="center"/>
      <protection locked="0"/>
    </xf>
    <xf numFmtId="3" fontId="26" fillId="0" borderId="45" xfId="0" applyNumberFormat="1" applyFont="1" applyFill="1" applyBorder="1" applyAlignment="1" applyProtection="1">
      <alignment horizontal="center" wrapText="1"/>
      <protection locked="0"/>
    </xf>
    <xf numFmtId="170" fontId="26" fillId="0" borderId="45" xfId="0" applyNumberFormat="1" applyFont="1" applyFill="1" applyBorder="1" applyAlignment="1" applyProtection="1">
      <alignment horizontal="center"/>
      <protection locked="0"/>
    </xf>
    <xf numFmtId="165" fontId="20" fillId="0" borderId="12" xfId="40" applyNumberFormat="1" applyFont="1" applyFill="1" applyBorder="1" applyAlignment="1">
      <alignment horizontal="center"/>
    </xf>
    <xf numFmtId="165" fontId="20" fillId="0" borderId="13" xfId="40" applyNumberFormat="1" applyFont="1" applyFill="1" applyBorder="1" applyAlignment="1">
      <alignment horizontal="center"/>
    </xf>
    <xf numFmtId="165" fontId="20" fillId="0" borderId="14" xfId="40" applyNumberFormat="1" applyFont="1" applyFill="1" applyBorder="1" applyAlignment="1">
      <alignment horizontal="center"/>
    </xf>
    <xf numFmtId="165" fontId="20" fillId="0" borderId="15" xfId="40" applyNumberFormat="1" applyFont="1" applyFill="1" applyBorder="1" applyAlignment="1">
      <alignment horizontal="center"/>
    </xf>
    <xf numFmtId="0" fontId="7" fillId="0" borderId="0" xfId="40" applyFill="1"/>
    <xf numFmtId="165" fontId="20" fillId="0" borderId="24" xfId="40" applyNumberFormat="1" applyFont="1" applyBorder="1" applyAlignment="1"/>
    <xf numFmtId="10" fontId="7" fillId="0" borderId="0" xfId="43" applyNumberFormat="1" applyFont="1" applyAlignment="1">
      <alignment horizontal="center"/>
    </xf>
    <xf numFmtId="171" fontId="7" fillId="0" borderId="0" xfId="43" applyNumberFormat="1" applyFont="1" applyAlignment="1">
      <alignment horizontal="center"/>
    </xf>
    <xf numFmtId="0" fontId="20" fillId="0" borderId="0" xfId="40" quotePrefix="1" applyFont="1" applyBorder="1" applyAlignment="1">
      <alignment horizontal="left"/>
    </xf>
    <xf numFmtId="0" fontId="38" fillId="0" borderId="0" xfId="0" applyFont="1"/>
    <xf numFmtId="165" fontId="39" fillId="0" borderId="0" xfId="40" applyNumberFormat="1" applyFont="1" applyAlignment="1">
      <alignment horizontal="center"/>
    </xf>
    <xf numFmtId="165" fontId="21" fillId="0" borderId="23" xfId="40" applyNumberFormat="1" applyFont="1" applyBorder="1" applyAlignment="1">
      <alignment horizontal="right"/>
    </xf>
    <xf numFmtId="172" fontId="7" fillId="0" borderId="0" xfId="40" applyNumberFormat="1" applyBorder="1" applyAlignment="1">
      <alignment horizontal="right"/>
    </xf>
    <xf numFmtId="172" fontId="7" fillId="0" borderId="0" xfId="40" applyNumberFormat="1" applyAlignment="1">
      <alignment horizontal="center"/>
    </xf>
    <xf numFmtId="0" fontId="20" fillId="0" borderId="10" xfId="40" applyFont="1" applyFill="1" applyBorder="1" applyAlignment="1">
      <alignment horizontal="center"/>
    </xf>
    <xf numFmtId="0" fontId="20" fillId="0" borderId="11" xfId="40" applyFont="1" applyFill="1" applyBorder="1" applyAlignment="1">
      <alignment horizontal="center"/>
    </xf>
    <xf numFmtId="165" fontId="20" fillId="0" borderId="20" xfId="40" quotePrefix="1" applyNumberFormat="1" applyFont="1" applyFill="1" applyBorder="1" applyAlignment="1">
      <alignment horizontal="center"/>
    </xf>
    <xf numFmtId="165" fontId="20" fillId="0" borderId="11" xfId="40" applyNumberFormat="1" applyFont="1" applyFill="1" applyBorder="1" applyAlignment="1">
      <alignment horizontal="center"/>
    </xf>
    <xf numFmtId="165" fontId="7" fillId="0" borderId="11" xfId="40" applyNumberFormat="1" applyFill="1" applyBorder="1" applyAlignment="1">
      <alignment horizontal="center"/>
    </xf>
    <xf numFmtId="165" fontId="7" fillId="0" borderId="20" xfId="40" applyNumberFormat="1" applyFill="1" applyBorder="1" applyAlignment="1">
      <alignment horizontal="center"/>
    </xf>
    <xf numFmtId="165" fontId="20" fillId="0" borderId="30" xfId="40" applyNumberFormat="1" applyFont="1" applyFill="1" applyBorder="1" applyAlignment="1">
      <alignment horizontal="center"/>
    </xf>
    <xf numFmtId="0" fontId="7" fillId="0" borderId="11" xfId="40" applyFill="1" applyBorder="1" applyAlignment="1">
      <alignment horizontal="center"/>
    </xf>
    <xf numFmtId="0" fontId="7" fillId="0" borderId="31" xfId="40" applyFill="1" applyBorder="1" applyAlignment="1">
      <alignment horizontal="center"/>
    </xf>
    <xf numFmtId="0" fontId="7" fillId="0" borderId="11" xfId="40" applyFill="1" applyBorder="1"/>
    <xf numFmtId="0" fontId="7" fillId="0" borderId="31" xfId="40" applyFill="1" applyBorder="1"/>
    <xf numFmtId="165" fontId="7" fillId="0" borderId="0" xfId="40" applyNumberFormat="1" applyFill="1" applyBorder="1" applyAlignment="1">
      <alignment horizontal="center"/>
    </xf>
    <xf numFmtId="0" fontId="28" fillId="26" borderId="37" xfId="0" applyNumberFormat="1" applyFont="1" applyFill="1" applyBorder="1" applyAlignment="1" applyProtection="1">
      <alignment horizontal="center"/>
    </xf>
    <xf numFmtId="49" fontId="28" fillId="26" borderId="37" xfId="0" applyNumberFormat="1" applyFont="1" applyFill="1" applyBorder="1" applyAlignment="1" applyProtection="1">
      <alignment horizontal="center"/>
    </xf>
    <xf numFmtId="165" fontId="22" fillId="0" borderId="11" xfId="40" applyNumberFormat="1" applyFont="1" applyFill="1" applyBorder="1" applyAlignment="1">
      <alignment horizontal="center"/>
    </xf>
    <xf numFmtId="165" fontId="7" fillId="0" borderId="0" xfId="40" applyNumberFormat="1" applyFill="1"/>
    <xf numFmtId="165" fontId="20" fillId="0" borderId="18" xfId="40" applyNumberFormat="1" applyFont="1" applyBorder="1" applyAlignment="1">
      <alignment horizontal="right"/>
    </xf>
    <xf numFmtId="165" fontId="22" fillId="0" borderId="0" xfId="40" applyNumberFormat="1" applyFont="1" applyBorder="1" applyAlignment="1">
      <alignment horizontal="right"/>
    </xf>
    <xf numFmtId="165" fontId="22" fillId="0" borderId="21" xfId="40" applyNumberFormat="1" applyFont="1" applyBorder="1" applyAlignment="1">
      <alignment horizontal="right"/>
    </xf>
    <xf numFmtId="0" fontId="7" fillId="0" borderId="0" xfId="40" applyFont="1"/>
    <xf numFmtId="165" fontId="20" fillId="0" borderId="41" xfId="40" applyNumberFormat="1" applyFont="1" applyBorder="1" applyAlignment="1">
      <alignment horizontal="right"/>
    </xf>
    <xf numFmtId="165" fontId="7" fillId="0" borderId="41" xfId="40" applyNumberFormat="1" applyBorder="1" applyAlignment="1">
      <alignment horizontal="right"/>
    </xf>
    <xf numFmtId="165" fontId="7" fillId="0" borderId="13" xfId="40" applyNumberFormat="1" applyBorder="1" applyAlignment="1">
      <alignment horizontal="right"/>
    </xf>
    <xf numFmtId="165" fontId="21" fillId="0" borderId="41" xfId="40" applyNumberFormat="1" applyFont="1" applyBorder="1" applyAlignment="1">
      <alignment horizontal="right"/>
    </xf>
    <xf numFmtId="165" fontId="7" fillId="0" borderId="11" xfId="40" applyNumberFormat="1" applyFont="1" applyFill="1" applyBorder="1" applyAlignment="1">
      <alignment horizontal="center"/>
    </xf>
    <xf numFmtId="165" fontId="7" fillId="0" borderId="23" xfId="40" applyNumberFormat="1" applyFont="1" applyBorder="1" applyAlignment="1">
      <alignment horizontal="right"/>
    </xf>
    <xf numFmtId="165" fontId="7" fillId="0" borderId="24" xfId="40" applyNumberFormat="1" applyFont="1" applyBorder="1" applyAlignment="1">
      <alignment horizontal="right"/>
    </xf>
    <xf numFmtId="165" fontId="7" fillId="0" borderId="17" xfId="40" applyNumberFormat="1" applyFont="1" applyBorder="1" applyAlignment="1">
      <alignment horizontal="right"/>
    </xf>
    <xf numFmtId="165" fontId="7" fillId="0" borderId="0" xfId="40" applyNumberFormat="1" applyFont="1" applyBorder="1" applyAlignment="1">
      <alignment horizontal="right"/>
    </xf>
    <xf numFmtId="165" fontId="40" fillId="0" borderId="24" xfId="40" applyNumberFormat="1" applyFont="1" applyBorder="1" applyAlignment="1">
      <alignment horizontal="right"/>
    </xf>
    <xf numFmtId="165" fontId="21" fillId="0" borderId="11" xfId="40" applyNumberFormat="1" applyFont="1" applyBorder="1" applyAlignment="1">
      <alignment horizontal="center"/>
    </xf>
    <xf numFmtId="165" fontId="41" fillId="0" borderId="11" xfId="40" applyNumberFormat="1" applyFont="1" applyBorder="1" applyAlignment="1">
      <alignment horizontal="center"/>
    </xf>
    <xf numFmtId="165" fontId="7" fillId="0" borderId="11" xfId="40" applyNumberFormat="1" applyFont="1" applyBorder="1" applyAlignment="1">
      <alignment horizontal="center"/>
    </xf>
    <xf numFmtId="168" fontId="0" fillId="0" borderId="0" xfId="0" applyNumberFormat="1"/>
    <xf numFmtId="168" fontId="26" fillId="0" borderId="44" xfId="0" applyNumberFormat="1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/>
    <xf numFmtId="0" fontId="30" fillId="25" borderId="37" xfId="0" applyFont="1" applyFill="1" applyBorder="1" applyAlignment="1" applyProtection="1">
      <alignment horizontal="center"/>
    </xf>
    <xf numFmtId="0" fontId="20" fillId="0" borderId="52" xfId="40" applyFont="1" applyBorder="1" applyAlignment="1">
      <alignment horizontal="center"/>
    </xf>
    <xf numFmtId="49" fontId="20" fillId="0" borderId="52" xfId="40" applyNumberFormat="1" applyFont="1" applyBorder="1" applyAlignment="1">
      <alignment horizontal="center"/>
    </xf>
    <xf numFmtId="0" fontId="20" fillId="0" borderId="0" xfId="40" applyFont="1" applyBorder="1" applyAlignment="1">
      <alignment horizontal="center"/>
    </xf>
    <xf numFmtId="0" fontId="20" fillId="0" borderId="0" xfId="40" applyFont="1" applyFill="1" applyBorder="1" applyAlignment="1">
      <alignment horizontal="center"/>
    </xf>
    <xf numFmtId="165" fontId="20" fillId="0" borderId="0" xfId="40" quotePrefix="1" applyNumberFormat="1" applyFont="1" applyFill="1" applyBorder="1" applyAlignment="1">
      <alignment horizontal="center"/>
    </xf>
    <xf numFmtId="0" fontId="7" fillId="0" borderId="0" xfId="40" applyFill="1" applyBorder="1"/>
    <xf numFmtId="165" fontId="20" fillId="0" borderId="0" xfId="40" applyNumberFormat="1" applyFont="1" applyFill="1" applyBorder="1" applyAlignment="1">
      <alignment horizontal="center"/>
    </xf>
    <xf numFmtId="0" fontId="30" fillId="25" borderId="37" xfId="0" applyFont="1" applyFill="1" applyBorder="1" applyAlignment="1" applyProtection="1"/>
    <xf numFmtId="0" fontId="28" fillId="0" borderId="45" xfId="0" applyFont="1" applyFill="1" applyBorder="1" applyAlignment="1" applyProtection="1"/>
    <xf numFmtId="0" fontId="28" fillId="0" borderId="17" xfId="0" applyFont="1" applyFill="1" applyBorder="1" applyAlignment="1" applyProtection="1">
      <alignment horizontal="center"/>
    </xf>
    <xf numFmtId="0" fontId="26" fillId="0" borderId="44" xfId="0" applyFont="1" applyFill="1" applyBorder="1" applyAlignment="1" applyProtection="1">
      <alignment vertical="center" wrapText="1"/>
    </xf>
    <xf numFmtId="0" fontId="26" fillId="0" borderId="45" xfId="0" applyFont="1" applyFill="1" applyBorder="1" applyProtection="1"/>
    <xf numFmtId="0" fontId="26" fillId="0" borderId="44" xfId="0" applyFont="1" applyFill="1" applyBorder="1" applyProtection="1"/>
    <xf numFmtId="0" fontId="26" fillId="0" borderId="23" xfId="0" applyFont="1" applyFill="1" applyBorder="1" applyAlignment="1" applyProtection="1">
      <alignment vertical="center" wrapText="1"/>
    </xf>
    <xf numFmtId="0" fontId="28" fillId="0" borderId="42" xfId="0" applyFont="1" applyFill="1" applyBorder="1" applyProtection="1"/>
    <xf numFmtId="0" fontId="28" fillId="0" borderId="0" xfId="0" applyFont="1"/>
    <xf numFmtId="0" fontId="26" fillId="0" borderId="43" xfId="0" applyFont="1" applyBorder="1"/>
    <xf numFmtId="0" fontId="28" fillId="0" borderId="44" xfId="0" applyFont="1" applyBorder="1"/>
    <xf numFmtId="168" fontId="28" fillId="26" borderId="42" xfId="0" applyNumberFormat="1" applyFont="1" applyFill="1" applyBorder="1" applyAlignment="1" applyProtection="1">
      <alignment horizontal="center"/>
      <protection locked="0"/>
    </xf>
    <xf numFmtId="168" fontId="26" fillId="0" borderId="43" xfId="0" applyNumberFormat="1" applyFont="1" applyFill="1" applyBorder="1" applyAlignment="1" applyProtection="1">
      <alignment horizontal="center" vertical="center" wrapText="1"/>
    </xf>
    <xf numFmtId="168" fontId="26" fillId="0" borderId="45" xfId="0" applyNumberFormat="1" applyFont="1" applyFill="1" applyBorder="1" applyAlignment="1" applyProtection="1">
      <alignment horizontal="center" vertical="center" wrapText="1"/>
    </xf>
    <xf numFmtId="168" fontId="28" fillId="26" borderId="45" xfId="0" applyNumberFormat="1" applyFont="1" applyFill="1" applyBorder="1" applyAlignment="1" applyProtection="1">
      <alignment horizontal="center"/>
      <protection locked="0"/>
    </xf>
    <xf numFmtId="0" fontId="28" fillId="0" borderId="42" xfId="0" applyFont="1" applyBorder="1"/>
    <xf numFmtId="0" fontId="26" fillId="0" borderId="0" xfId="0" applyFont="1"/>
    <xf numFmtId="0" fontId="0" fillId="0" borderId="0" xfId="0" applyAlignment="1">
      <alignment horizontal="center"/>
    </xf>
    <xf numFmtId="0" fontId="26" fillId="0" borderId="43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168" fontId="28" fillId="0" borderId="42" xfId="0" applyNumberFormat="1" applyFont="1" applyBorder="1" applyAlignment="1">
      <alignment horizontal="center"/>
    </xf>
    <xf numFmtId="168" fontId="42" fillId="0" borderId="0" xfId="0" applyNumberFormat="1" applyFont="1" applyAlignment="1">
      <alignment horizontal="center"/>
    </xf>
    <xf numFmtId="165" fontId="26" fillId="24" borderId="44" xfId="0" applyNumberFormat="1" applyFont="1" applyFill="1" applyBorder="1" applyProtection="1"/>
    <xf numFmtId="165" fontId="28" fillId="24" borderId="13" xfId="0" applyNumberFormat="1" applyFont="1" applyFill="1" applyBorder="1" applyProtection="1"/>
    <xf numFmtId="165" fontId="28" fillId="24" borderId="0" xfId="0" applyNumberFormat="1" applyFont="1" applyFill="1" applyBorder="1" applyProtection="1"/>
    <xf numFmtId="165" fontId="28" fillId="24" borderId="27" xfId="0" applyNumberFormat="1" applyFont="1" applyFill="1" applyBorder="1" applyProtection="1"/>
    <xf numFmtId="0" fontId="31" fillId="0" borderId="0" xfId="0" applyFont="1" applyFill="1" applyProtection="1"/>
    <xf numFmtId="0" fontId="37" fillId="0" borderId="0" xfId="0" applyFont="1"/>
    <xf numFmtId="165" fontId="26" fillId="24" borderId="23" xfId="0" applyNumberFormat="1" applyFont="1" applyFill="1" applyBorder="1" applyAlignment="1" applyProtection="1">
      <alignment wrapText="1"/>
    </xf>
    <xf numFmtId="168" fontId="0" fillId="0" borderId="0" xfId="0" applyNumberFormat="1" applyFill="1"/>
    <xf numFmtId="0" fontId="28" fillId="24" borderId="23" xfId="0" applyFont="1" applyFill="1" applyBorder="1" applyProtection="1"/>
    <xf numFmtId="165" fontId="28" fillId="0" borderId="45" xfId="0" applyNumberFormat="1" applyFont="1" applyFill="1" applyBorder="1" applyAlignment="1" applyProtection="1">
      <alignment horizontal="center"/>
      <protection locked="0"/>
    </xf>
    <xf numFmtId="165" fontId="28" fillId="0" borderId="45" xfId="0" applyNumberFormat="1" applyFont="1" applyFill="1" applyBorder="1" applyProtection="1">
      <protection locked="0"/>
    </xf>
    <xf numFmtId="165" fontId="28" fillId="0" borderId="42" xfId="0" applyNumberFormat="1" applyFont="1" applyFill="1" applyBorder="1" applyAlignment="1" applyProtection="1">
      <alignment horizontal="center"/>
      <protection locked="0"/>
    </xf>
    <xf numFmtId="0" fontId="26" fillId="0" borderId="13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6" fillId="0" borderId="0" xfId="0" applyFont="1"/>
    <xf numFmtId="165" fontId="20" fillId="0" borderId="26" xfId="40" applyNumberFormat="1" applyFont="1" applyFill="1" applyBorder="1" applyAlignment="1">
      <alignment horizontal="right"/>
    </xf>
    <xf numFmtId="165" fontId="20" fillId="0" borderId="26" xfId="40" applyNumberFormat="1" applyFont="1" applyFill="1" applyBorder="1" applyAlignment="1">
      <alignment horizontal="center"/>
    </xf>
    <xf numFmtId="0" fontId="42" fillId="0" borderId="0" xfId="0" applyFont="1" applyFill="1"/>
    <xf numFmtId="164" fontId="0" fillId="0" borderId="0" xfId="28" applyNumberFormat="1" applyFont="1" applyAlignment="1">
      <alignment horizontal="center"/>
    </xf>
    <xf numFmtId="165" fontId="20" fillId="0" borderId="23" xfId="40" applyNumberFormat="1" applyFont="1" applyBorder="1" applyAlignment="1">
      <alignment horizontal="right"/>
    </xf>
    <xf numFmtId="173" fontId="20" fillId="0" borderId="26" xfId="40" applyNumberFormat="1" applyFont="1" applyFill="1" applyBorder="1" applyAlignment="1">
      <alignment horizontal="right"/>
    </xf>
    <xf numFmtId="165" fontId="20" fillId="0" borderId="30" xfId="40" applyNumberFormat="1" applyFont="1" applyBorder="1" applyAlignment="1">
      <alignment horizontal="right"/>
    </xf>
    <xf numFmtId="165" fontId="20" fillId="0" borderId="53" xfId="40" applyNumberFormat="1" applyFont="1" applyBorder="1" applyAlignment="1">
      <alignment horizontal="center"/>
    </xf>
    <xf numFmtId="165" fontId="20" fillId="0" borderId="54" xfId="40" applyNumberFormat="1" applyFont="1" applyBorder="1" applyAlignment="1">
      <alignment horizontal="center"/>
    </xf>
    <xf numFmtId="165" fontId="20" fillId="0" borderId="55" xfId="40" applyNumberFormat="1" applyFont="1" applyBorder="1" applyAlignment="1">
      <alignment horizontal="center"/>
    </xf>
    <xf numFmtId="0" fontId="30" fillId="25" borderId="53" xfId="0" applyFont="1" applyFill="1" applyBorder="1" applyAlignment="1" applyProtection="1">
      <alignment horizontal="center"/>
    </xf>
    <xf numFmtId="0" fontId="30" fillId="25" borderId="54" xfId="0" applyFont="1" applyFill="1" applyBorder="1" applyAlignment="1" applyProtection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165" fontId="20" fillId="0" borderId="53" xfId="40" applyNumberFormat="1" applyFont="1" applyFill="1" applyBorder="1" applyAlignment="1">
      <alignment horizontal="center"/>
    </xf>
    <xf numFmtId="165" fontId="20" fillId="0" borderId="54" xfId="40" applyNumberFormat="1" applyFont="1" applyFill="1" applyBorder="1" applyAlignment="1">
      <alignment horizontal="center"/>
    </xf>
    <xf numFmtId="165" fontId="20" fillId="0" borderId="55" xfId="40" applyNumberFormat="1" applyFont="1" applyFill="1" applyBorder="1" applyAlignment="1">
      <alignment horizontal="center"/>
    </xf>
    <xf numFmtId="165" fontId="20" fillId="0" borderId="53" xfId="40" quotePrefix="1" applyNumberFormat="1" applyFont="1" applyBorder="1" applyAlignment="1">
      <alignment horizontal="center"/>
    </xf>
    <xf numFmtId="0" fontId="30" fillId="25" borderId="17" xfId="0" applyFont="1" applyFill="1" applyBorder="1" applyAlignment="1" applyProtection="1">
      <alignment horizontal="center" vertical="center" wrapText="1"/>
    </xf>
    <xf numFmtId="165" fontId="7" fillId="0" borderId="18" xfId="40" applyNumberFormat="1" applyBorder="1" applyAlignment="1">
      <alignment horizontal="center" vertical="center" wrapText="1"/>
    </xf>
    <xf numFmtId="0" fontId="30" fillId="25" borderId="27" xfId="0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49" fontId="28" fillId="27" borderId="27" xfId="0" applyNumberFormat="1" applyFont="1" applyFill="1" applyBorder="1" applyAlignment="1" applyProtection="1">
      <alignment horizontal="center"/>
    </xf>
    <xf numFmtId="49" fontId="28" fillId="27" borderId="37" xfId="0" applyNumberFormat="1" applyFont="1" applyFill="1" applyBorder="1" applyAlignment="1" applyProtection="1">
      <alignment horizontal="center"/>
    </xf>
    <xf numFmtId="49" fontId="28" fillId="27" borderId="28" xfId="0" applyNumberFormat="1" applyFont="1" applyFill="1" applyBorder="1" applyAlignment="1" applyProtection="1">
      <alignment horizontal="center"/>
    </xf>
    <xf numFmtId="0" fontId="30" fillId="25" borderId="27" xfId="0" applyFont="1" applyFill="1" applyBorder="1" applyAlignment="1" applyProtection="1">
      <alignment horizontal="center"/>
    </xf>
    <xf numFmtId="0" fontId="30" fillId="25" borderId="37" xfId="0" applyFont="1" applyFill="1" applyBorder="1" applyAlignment="1" applyProtection="1">
      <alignment horizontal="center"/>
    </xf>
    <xf numFmtId="0" fontId="30" fillId="25" borderId="28" xfId="0" applyFont="1" applyFill="1" applyBorder="1" applyAlignment="1" applyProtection="1">
      <alignment horizontal="center"/>
    </xf>
    <xf numFmtId="17" fontId="28" fillId="27" borderId="27" xfId="0" applyNumberFormat="1" applyFont="1" applyFill="1" applyBorder="1" applyAlignment="1" applyProtection="1">
      <alignment horizontal="center"/>
    </xf>
    <xf numFmtId="17" fontId="28" fillId="27" borderId="28" xfId="0" applyNumberFormat="1" applyFont="1" applyFill="1" applyBorder="1" applyAlignment="1" applyProtection="1">
      <alignment horizontal="center"/>
    </xf>
    <xf numFmtId="165" fontId="28" fillId="24" borderId="17" xfId="0" applyNumberFormat="1" applyFont="1" applyFill="1" applyBorder="1" applyAlignment="1" applyProtection="1"/>
    <xf numFmtId="0" fontId="0" fillId="0" borderId="37" xfId="0" applyBorder="1" applyAlignment="1" applyProtection="1"/>
    <xf numFmtId="0" fontId="0" fillId="0" borderId="28" xfId="0" applyBorder="1" applyAlignment="1" applyProtection="1"/>
    <xf numFmtId="165" fontId="28" fillId="24" borderId="27" xfId="0" applyNumberFormat="1" applyFont="1" applyFill="1" applyBorder="1" applyAlignment="1" applyProtection="1"/>
    <xf numFmtId="165" fontId="30" fillId="25" borderId="43" xfId="0" applyNumberFormat="1" applyFont="1" applyFill="1" applyBorder="1" applyAlignment="1" applyProtection="1">
      <alignment horizontal="center" vertical="center" wrapText="1"/>
    </xf>
    <xf numFmtId="165" fontId="30" fillId="25" borderId="44" xfId="0" applyNumberFormat="1" applyFont="1" applyFill="1" applyBorder="1" applyAlignment="1" applyProtection="1">
      <alignment horizontal="center" vertical="center" wrapText="1"/>
    </xf>
    <xf numFmtId="168" fontId="30" fillId="25" borderId="42" xfId="0" applyNumberFormat="1" applyFont="1" applyFill="1" applyBorder="1" applyAlignment="1" applyProtection="1">
      <alignment horizontal="center"/>
    </xf>
    <xf numFmtId="0" fontId="26" fillId="0" borderId="27" xfId="0" applyFont="1" applyFill="1" applyBorder="1" applyAlignment="1" applyProtection="1">
      <alignment wrapText="1"/>
    </xf>
    <xf numFmtId="0" fontId="0" fillId="0" borderId="37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7" xfId="0" applyBorder="1" applyAlignment="1" applyProtection="1"/>
    <xf numFmtId="0" fontId="0" fillId="0" borderId="25" xfId="0" applyBorder="1" applyAlignment="1" applyProtection="1"/>
    <xf numFmtId="0" fontId="0" fillId="0" borderId="18" xfId="0" applyBorder="1" applyAlignment="1" applyProtection="1"/>
    <xf numFmtId="168" fontId="30" fillId="25" borderId="27" xfId="0" applyNumberFormat="1" applyFont="1" applyFill="1" applyBorder="1" applyAlignment="1" applyProtection="1">
      <alignment horizontal="center"/>
    </xf>
    <xf numFmtId="168" fontId="30" fillId="25" borderId="37" xfId="0" applyNumberFormat="1" applyFont="1" applyFill="1" applyBorder="1" applyAlignment="1" applyProtection="1">
      <alignment horizontal="center"/>
    </xf>
    <xf numFmtId="168" fontId="30" fillId="25" borderId="28" xfId="0" applyNumberFormat="1" applyFont="1" applyFill="1" applyBorder="1" applyAlignment="1" applyProtection="1">
      <alignment horizontal="center"/>
    </xf>
    <xf numFmtId="165" fontId="28" fillId="24" borderId="37" xfId="0" applyNumberFormat="1" applyFont="1" applyFill="1" applyBorder="1" applyAlignment="1" applyProtection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0" xfId="29"/>
    <cellStyle name="Date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New Board Analysis - Mar06" xfId="40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%2008\Consol%2015-4-08\Corp%20-Higher%20Level%20Budget%20at%20P7%20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dempsieb\LOCALS~1\Temp\windows\TEMP\!!20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JOAN/graphs%20-%20im%20jul%202003-%20bill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xcel%20Data\Acute%20Strategy\Beatson\Beatson%20Affordability%20V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imax\users\FINANCE\Budget02\act%20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WTC-MONTHEND\NWTC-Monthend-2018-19\M11%20February'19\Corp\Board%20Report%20M11%20-%20Feb'18%20-%20(Non-core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urgical%20Specialties%20Directorate\2018-19\Month%20End\Board%20Reports\M11%20February'19\M11%20Board%20Variance%20by%20Category%2011.03.19%20P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WTC-MONTHEND\NWTC-Monthend-2009-10\P12%20Mar10\Board%20Report%20Mar%2010%20-%20tre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imax\users\FINANCE\RBIGGAR\doc\rev1-wd-2-ey%201912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%20Dept\Budget%20Management\Finance%20Director\Financial%20Management\Externals\Externals%200809\SA08%20Greater%20Glasgow%20&amp;%20Clyde%20HB\SA08B%20Cardiac%20Intervention\PCI\Sub%20Group\Appendix%20C%20-%20PPCI%20Costs%20(Fin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fC%20Cost%20Model\Cost%20Model%20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%20o5\Current%2027-05-2005\hist%200405%20-%20consol%20-%20post%20mtgs%20-%20upload-SEHD%20fm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dempsieb\LOCALS~1\Temp\FINANCE\BUDGET99\BUD_99\GLOB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e\Private\Stats%20-%20TM\OUTPATIENTS%2004-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dempsieb\LOCALS~1\Temp\FINANCE\BDEMPSIE\FCAST\PRI\ARROW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arison at acc"/>
      <sheetName val="Summary 2.75% Pay Inc"/>
      <sheetName val="Summary 3% Pay Inc"/>
      <sheetName val="Summary 1st Draft (V2) 2.5% Pay"/>
      <sheetName val="Summary 1st draft"/>
      <sheetName val="Non Recurring List"/>
      <sheetName val="Budget Analysis"/>
      <sheetName val="Budget M7 V2"/>
      <sheetName val="BudgetM7"/>
      <sheetName val="EXP COA"/>
      <sheetName val="PAY C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cept"/>
      <sheetName val="SUMMARY (2)"/>
      <sheetName val="SUMMARY"/>
      <sheetName val="admits99"/>
      <sheetName val="MASTER"/>
      <sheetName val="THEATRE (2)"/>
      <sheetName val="THEATRE"/>
      <sheetName val="THEATREstaff"/>
      <sheetName val="paedicu2"/>
      <sheetName val="paedstaff2"/>
      <sheetName val="PAEDMIX"/>
      <sheetName val="cos"/>
      <sheetName val="EAST"/>
      <sheetName val="HDUstaff"/>
      <sheetName val="WEST STAFF"/>
      <sheetName val="onc"/>
      <sheetName val="icu"/>
      <sheetName val="IC&amp;HD_Units"/>
      <sheetName val="hdu"/>
      <sheetName val="EAstaff"/>
      <sheetName val="PAEDICU"/>
      <sheetName val="PAED. MODEL - 3C"/>
      <sheetName val="PAEDSTAFF"/>
      <sheetName val="OPD STAFF"/>
      <sheetName val="opd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atients by Source"/>
      <sheetName val="Graph Apr-Jul"/>
      <sheetName val="Graph data"/>
      <sheetName val="Activity Analysis- by Specialty"/>
      <sheetName val="Radiology explanation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onitoring"/>
      <sheetName val="Table 1"/>
      <sheetName val="Table 2"/>
      <sheetName val="Table 3"/>
      <sheetName val="Table 4"/>
      <sheetName val="Table 5"/>
      <sheetName val="Table 6"/>
      <sheetName val="Parameters"/>
      <sheetName val="218 Beds inc Int"/>
      <sheetName val="Summary"/>
      <sheetName val="Bed Alteration"/>
      <sheetName val="Indices"/>
      <sheetName val="Finan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3.5000000000000003E-2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s 2001 - 181201"/>
      <sheetName val="Sheet1 (4)"/>
      <sheetName val="cf 2001"/>
      <sheetName val="Sheet4"/>
      <sheetName val="Sheet3"/>
      <sheetName val="Sheet9"/>
      <sheetName val="Sheet2"/>
      <sheetName val="Sheet7"/>
      <sheetName val="Sheet6"/>
      <sheetName val="Sheet10"/>
      <sheetName val="Sheet8"/>
      <sheetName val="Sheet1"/>
      <sheetName val="Sheet1 (3)"/>
      <sheetName val="Sheet1 (2)"/>
      <sheetName val="ac's used"/>
      <sheetName val="ac's not in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age 2 - Core Income "/>
      <sheetName val="Page 3 - Core Expenditure"/>
      <sheetName val="Page 4 - Non Core Income &amp; Exp"/>
      <sheetName val="Supplies Rework"/>
      <sheetName val="Summary-Old"/>
      <sheetName val="Tables"/>
      <sheetName val="Query1"/>
      <sheetName val="YTD-NewOrg+ Variance Matix (2)"/>
      <sheetName val="Lookup-New Structure"/>
      <sheetName val="Expenditure Codes Salaries"/>
      <sheetName val="Expenditure Codes ex Salaries"/>
    </sheetNames>
    <sheetDataSet>
      <sheetData sheetId="0" refreshError="1"/>
      <sheetData sheetId="1">
        <row r="11">
          <cell r="Q11">
            <v>-52712.462079999998</v>
          </cell>
        </row>
        <row r="15">
          <cell r="E15">
            <v>-35.6</v>
          </cell>
          <cell r="Q15">
            <v>-427.2</v>
          </cell>
        </row>
        <row r="16">
          <cell r="E16">
            <v>-2346.6631799999996</v>
          </cell>
          <cell r="Q16">
            <v>-28159.959140000014</v>
          </cell>
        </row>
        <row r="17">
          <cell r="E17">
            <v>-697.95345999999995</v>
          </cell>
          <cell r="Q17">
            <v>-8375.4413600000007</v>
          </cell>
        </row>
        <row r="18">
          <cell r="E18">
            <v>-1554.6452600000002</v>
          </cell>
          <cell r="Q18">
            <v>-18655.74193</v>
          </cell>
        </row>
        <row r="19">
          <cell r="E19">
            <v>-30.999320000000001</v>
          </cell>
          <cell r="Q19">
            <v>-371.99184000000002</v>
          </cell>
        </row>
        <row r="20">
          <cell r="Q20">
            <v>-4921.6922299999997</v>
          </cell>
        </row>
        <row r="21">
          <cell r="Q21">
            <v>-2030.2547299999999</v>
          </cell>
        </row>
      </sheetData>
      <sheetData sheetId="2" refreshError="1"/>
      <sheetData sheetId="3">
        <row r="14">
          <cell r="G14">
            <v>0</v>
          </cell>
        </row>
        <row r="16">
          <cell r="E16">
            <v>0</v>
          </cell>
          <cell r="G16">
            <v>0</v>
          </cell>
        </row>
        <row r="22">
          <cell r="E22">
            <v>8.3339999999999997E-2</v>
          </cell>
          <cell r="G22">
            <v>6.1399999999999996E-2</v>
          </cell>
          <cell r="K22">
            <v>0.91666999999999998</v>
          </cell>
          <cell r="M22">
            <v>0.6754</v>
          </cell>
        </row>
        <row r="23">
          <cell r="G23">
            <v>0</v>
          </cell>
          <cell r="M23">
            <v>0</v>
          </cell>
        </row>
        <row r="25">
          <cell r="E25">
            <v>0</v>
          </cell>
          <cell r="K2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re Summary"/>
      <sheetName val="Non-core Summary"/>
      <sheetName val="Surgical"/>
      <sheetName val="RNMED"/>
      <sheetName val="Corporate"/>
      <sheetName val="Hotel"/>
      <sheetName val="Hotel 2"/>
      <sheetName val="Download"/>
      <sheetName val="Board Categories"/>
    </sheetNames>
    <sheetDataSet>
      <sheetData sheetId="0">
        <row r="16">
          <cell r="I16">
            <v>1399631.96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heatr DS _ Act"/>
      <sheetName val="Hotel"/>
      <sheetName val="Print ranges"/>
      <sheetName val="Sheet2"/>
      <sheetName val="Supps Clin"/>
      <sheetName val="Sheet8"/>
      <sheetName val="Sheet7"/>
      <sheetName val="Sheet6"/>
      <sheetName val="Sheet5"/>
      <sheetName val="Variance Trend  09-10 @ Per -09"/>
      <sheetName val="Actuals £000"/>
      <sheetName val="non Clin supps Variance trend"/>
      <sheetName val="Exceptional Items"/>
      <sheetName val="Query1"/>
      <sheetName val="Pay Non Pa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P P&amp;L SUM"/>
      <sheetName val="GP CF SUM"/>
      <sheetName val="P&amp;L-hsp"/>
      <sheetName val="cfhsp  2002"/>
      <sheetName val="BUD-HTL-02"/>
      <sheetName val="MediParc"/>
      <sheetName val="REV IM 131201"/>
      <sheetName val="Phase rev"/>
      <sheetName val="Phase"/>
      <sheetName val="Payroll for cflo"/>
      <sheetName val="Med"/>
      <sheetName val="Non med"/>
      <sheetName val="Lease"/>
      <sheetName val="Lease-2"/>
      <sheetName val="Dep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ta"/>
      <sheetName val="Option 1"/>
      <sheetName val="Option 2"/>
      <sheetName val="Option 2 less D&amp;G"/>
      <sheetName val="Option 2 less D&amp;G &amp; FV"/>
    </sheetNames>
    <sheetDataSet>
      <sheetData sheetId="0" refreshError="1"/>
      <sheetData sheetId="1" refreshError="1">
        <row r="4">
          <cell r="A4">
            <v>31599</v>
          </cell>
        </row>
        <row r="5">
          <cell r="A5">
            <v>24195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rmulae"/>
      <sheetName val="Salary Tables"/>
      <sheetName val="Scales"/>
      <sheetName val="Constants"/>
      <sheetName val="Allowances"/>
      <sheetName val="Absen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4"/>
      <sheetName val="Sheet9"/>
      <sheetName val="Sheet8"/>
      <sheetName val="Detail - Final"/>
      <sheetName val="Budget Reserve"/>
      <sheetName val="BUD_0506-HTL"/>
      <sheetName val="Income Summ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tPatDays"/>
      <sheetName val="FORM"/>
      <sheetName val="GLOBAL"/>
    </sheetNames>
    <sheetDataSet>
      <sheetData sheetId="0"/>
      <sheetData sheetId="1"/>
      <sheetData sheetId="2" refreshError="1">
        <row r="2">
          <cell r="R2" t="str">
            <v>102</v>
          </cell>
          <cell r="S2" t="str">
            <v>NURSING UNIT 3 EAST</v>
          </cell>
          <cell r="T2" t="str">
            <v>David Lyle</v>
          </cell>
        </row>
        <row r="3">
          <cell r="R3" t="str">
            <v>103</v>
          </cell>
          <cell r="S3" t="str">
            <v>NURSING UNIT 3 WEST</v>
          </cell>
          <cell r="T3" t="str">
            <v>Jayne Henry</v>
          </cell>
        </row>
        <row r="4">
          <cell r="R4" t="str">
            <v>104</v>
          </cell>
          <cell r="S4" t="str">
            <v>PAEDIATRIC NURSING UNIT</v>
          </cell>
          <cell r="T4" t="str">
            <v>Diana Fergusn</v>
          </cell>
        </row>
        <row r="5">
          <cell r="R5" t="str">
            <v>124</v>
          </cell>
          <cell r="S5" t="str">
            <v>I.C.U. 3A</v>
          </cell>
          <cell r="T5" t="str">
            <v>Joanna Martin</v>
          </cell>
        </row>
        <row r="6">
          <cell r="R6" t="str">
            <v>142</v>
          </cell>
          <cell r="S6" t="str">
            <v>OUTPATIENT CLINICS</v>
          </cell>
          <cell r="T6" t="str">
            <v>Shona Chaib</v>
          </cell>
        </row>
        <row r="7">
          <cell r="R7" t="str">
            <v>143</v>
          </cell>
          <cell r="S7" t="str">
            <v>HAEMODIALYSIS</v>
          </cell>
          <cell r="T7" t="str">
            <v>Joanna Martin</v>
          </cell>
        </row>
        <row r="8">
          <cell r="R8" t="str">
            <v>155</v>
          </cell>
          <cell r="S8" t="str">
            <v>OPERATING THEATRE(S)</v>
          </cell>
          <cell r="T8" t="str">
            <v>Lynn Graham</v>
          </cell>
        </row>
        <row r="9">
          <cell r="B9" t="str">
            <v>E</v>
          </cell>
          <cell r="C9">
            <v>8.3333333333333329E-2</v>
          </cell>
          <cell r="D9">
            <v>8.3333333333333329E-2</v>
          </cell>
          <cell r="E9">
            <v>8.3333333333333329E-2</v>
          </cell>
          <cell r="F9">
            <v>8.3333333333333329E-2</v>
          </cell>
          <cell r="G9">
            <v>8.3333333333333329E-2</v>
          </cell>
          <cell r="H9">
            <v>8.3333333333333329E-2</v>
          </cell>
          <cell r="I9">
            <v>8.3333333333333329E-2</v>
          </cell>
          <cell r="J9">
            <v>8.3333333333333329E-2</v>
          </cell>
          <cell r="K9">
            <v>8.3333333333333329E-2</v>
          </cell>
          <cell r="L9">
            <v>8.3333333333333329E-2</v>
          </cell>
          <cell r="M9">
            <v>8.3333333333333329E-2</v>
          </cell>
          <cell r="N9">
            <v>8.3333333333333329E-2</v>
          </cell>
          <cell r="O9">
            <v>1</v>
          </cell>
          <cell r="R9" t="str">
            <v>157</v>
          </cell>
          <cell r="S9" t="str">
            <v>EYE SUITE</v>
          </cell>
          <cell r="T9" t="str">
            <v>Dr Pradeep Ramaya</v>
          </cell>
        </row>
        <row r="10">
          <cell r="B10" t="str">
            <v>IP</v>
          </cell>
          <cell r="C10">
            <v>6.1473237943826177E-2</v>
          </cell>
          <cell r="D10">
            <v>7.5251722310545846E-2</v>
          </cell>
          <cell r="E10">
            <v>8.2140964493905677E-2</v>
          </cell>
          <cell r="F10">
            <v>8.3200847906730255E-2</v>
          </cell>
          <cell r="G10">
            <v>8.7440381558028621E-2</v>
          </cell>
          <cell r="H10">
            <v>9.2209856915739269E-2</v>
          </cell>
          <cell r="I10">
            <v>9.8039215686274508E-2</v>
          </cell>
          <cell r="J10">
            <v>9.5389507154213043E-2</v>
          </cell>
          <cell r="K10">
            <v>9.1149973502914677E-2</v>
          </cell>
          <cell r="L10">
            <v>8.8500264970853212E-2</v>
          </cell>
          <cell r="M10">
            <v>7.9491255961844198E-2</v>
          </cell>
          <cell r="N10">
            <v>6.5712771595124536E-2</v>
          </cell>
          <cell r="O10">
            <v>0.99999999999999989</v>
          </cell>
          <cell r="R10" t="str">
            <v>200</v>
          </cell>
          <cell r="S10" t="str">
            <v>PHARMACY</v>
          </cell>
          <cell r="T10" t="str">
            <v>Shona Chaib</v>
          </cell>
        </row>
        <row r="11">
          <cell r="B11" t="str">
            <v>OP</v>
          </cell>
          <cell r="C11">
            <v>6.2700495771361914E-2</v>
          </cell>
          <cell r="D11">
            <v>7.5532225138524353E-2</v>
          </cell>
          <cell r="E11">
            <v>8.1364829396325458E-2</v>
          </cell>
          <cell r="F11">
            <v>8.2822980460775741E-2</v>
          </cell>
          <cell r="G11">
            <v>8.6905803441236509E-2</v>
          </cell>
          <cell r="H11">
            <v>9.1280256634587345E-2</v>
          </cell>
          <cell r="I11">
            <v>9.7404491105278504E-2</v>
          </cell>
          <cell r="J11">
            <v>9.5071449402158059E-2</v>
          </cell>
          <cell r="K11">
            <v>9.1280256634587345E-2</v>
          </cell>
          <cell r="L11">
            <v>8.7489063867016617E-2</v>
          </cell>
          <cell r="M11">
            <v>7.9615048118985121E-2</v>
          </cell>
          <cell r="N11">
            <v>6.8533100029163019E-2</v>
          </cell>
          <cell r="O11">
            <v>1</v>
          </cell>
          <cell r="R11" t="str">
            <v>220</v>
          </cell>
          <cell r="S11" t="str">
            <v>REHAB SERVICES</v>
          </cell>
          <cell r="T11" t="str">
            <v>Birgit Clark</v>
          </cell>
        </row>
        <row r="12">
          <cell r="B12" t="str">
            <v>QTR</v>
          </cell>
          <cell r="C12">
            <v>0.25</v>
          </cell>
          <cell r="D12">
            <v>0</v>
          </cell>
          <cell r="E12">
            <v>0</v>
          </cell>
          <cell r="F12">
            <v>0.25</v>
          </cell>
          <cell r="G12">
            <v>0</v>
          </cell>
          <cell r="H12">
            <v>0</v>
          </cell>
          <cell r="I12">
            <v>0.25</v>
          </cell>
          <cell r="J12">
            <v>0</v>
          </cell>
          <cell r="K12">
            <v>0</v>
          </cell>
          <cell r="L12">
            <v>0.25</v>
          </cell>
          <cell r="M12">
            <v>0</v>
          </cell>
          <cell r="N12">
            <v>0</v>
          </cell>
          <cell r="O12">
            <v>1</v>
          </cell>
          <cell r="R12" t="str">
            <v>230</v>
          </cell>
          <cell r="S12" t="str">
            <v>CLINICAL NUTRITION</v>
          </cell>
          <cell r="T12" t="str">
            <v>Maureen Nugent</v>
          </cell>
        </row>
        <row r="13">
          <cell r="B13" t="str">
            <v>BI</v>
          </cell>
          <cell r="C13">
            <v>0.16600000000000001</v>
          </cell>
          <cell r="D13">
            <v>0</v>
          </cell>
          <cell r="E13">
            <v>0.16600000000000001</v>
          </cell>
          <cell r="F13">
            <v>0</v>
          </cell>
          <cell r="G13">
            <v>0.16600000000000001</v>
          </cell>
          <cell r="H13">
            <v>0</v>
          </cell>
          <cell r="I13">
            <v>0.16600000000000001</v>
          </cell>
          <cell r="J13">
            <v>0</v>
          </cell>
          <cell r="K13">
            <v>0.16600000000000001</v>
          </cell>
          <cell r="L13">
            <v>0</v>
          </cell>
          <cell r="M13">
            <v>0.16600000000000001</v>
          </cell>
          <cell r="N13">
            <v>0</v>
          </cell>
          <cell r="O13">
            <v>0.99600000000000011</v>
          </cell>
          <cell r="R13" t="str">
            <v>240</v>
          </cell>
          <cell r="S13" t="str">
            <v>PERFUSION</v>
          </cell>
          <cell r="T13" t="str">
            <v>John Hughes</v>
          </cell>
        </row>
        <row r="14">
          <cell r="B14" t="str">
            <v>BI_2</v>
          </cell>
          <cell r="C14">
            <v>0</v>
          </cell>
          <cell r="D14">
            <v>0.16600000000000001</v>
          </cell>
          <cell r="E14">
            <v>0</v>
          </cell>
          <cell r="F14">
            <v>0.16600000000000001</v>
          </cell>
          <cell r="G14">
            <v>0</v>
          </cell>
          <cell r="H14">
            <v>0.16600000000000001</v>
          </cell>
          <cell r="I14">
            <v>0</v>
          </cell>
          <cell r="J14">
            <v>0.16600000000000001</v>
          </cell>
          <cell r="K14">
            <v>0</v>
          </cell>
          <cell r="L14">
            <v>0.16600000000000001</v>
          </cell>
          <cell r="M14">
            <v>0</v>
          </cell>
          <cell r="N14">
            <v>0.16600000000000001</v>
          </cell>
          <cell r="O14">
            <v>0.99600000000000011</v>
          </cell>
          <cell r="R14" t="str">
            <v>250</v>
          </cell>
          <cell r="S14" t="str">
            <v>INFECTION CONTROL</v>
          </cell>
          <cell r="T14" t="str">
            <v>Clare Kirkpatrick</v>
          </cell>
        </row>
        <row r="15">
          <cell r="B15" t="str">
            <v>V1</v>
          </cell>
          <cell r="C15">
            <v>0.83299999999999996</v>
          </cell>
          <cell r="D15">
            <v>1.4999999999999999E-2</v>
          </cell>
          <cell r="E15">
            <v>1.4999999999999999E-2</v>
          </cell>
          <cell r="F15">
            <v>1.4999999999999999E-2</v>
          </cell>
          <cell r="G15">
            <v>1.4999999999999999E-2</v>
          </cell>
          <cell r="H15">
            <v>1.4999999999999999E-2</v>
          </cell>
          <cell r="I15">
            <v>1.4999999999999999E-2</v>
          </cell>
          <cell r="J15">
            <v>1.4999999999999999E-2</v>
          </cell>
          <cell r="K15">
            <v>1.4999999999999999E-2</v>
          </cell>
          <cell r="L15">
            <v>1.4999999999999999E-2</v>
          </cell>
          <cell r="M15">
            <v>1.4999999999999999E-2</v>
          </cell>
          <cell r="N15">
            <v>1.4999999999999999E-2</v>
          </cell>
          <cell r="O15">
            <v>0.99800000000000011</v>
          </cell>
          <cell r="R15" t="str">
            <v>300</v>
          </cell>
          <cell r="S15" t="str">
            <v>RADIOLOGY ADMINISTRATION</v>
          </cell>
          <cell r="T15" t="str">
            <v>Colin Gibson</v>
          </cell>
        </row>
        <row r="16">
          <cell r="B16" t="str">
            <v>BIAN</v>
          </cell>
          <cell r="C16">
            <v>0.5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R16" t="str">
            <v>301</v>
          </cell>
          <cell r="S16" t="str">
            <v>GENERAL DIAGNOSTIC SERVICES</v>
          </cell>
          <cell r="T16" t="str">
            <v>Colin Gibson</v>
          </cell>
        </row>
        <row r="17">
          <cell r="B17" t="str">
            <v>ICU</v>
          </cell>
          <cell r="C17">
            <v>6.0709413369713507E-2</v>
          </cell>
          <cell r="D17">
            <v>7.9126875852660303E-2</v>
          </cell>
          <cell r="E17">
            <v>9.0723055934515684E-2</v>
          </cell>
          <cell r="F17">
            <v>7.0259208731241474E-2</v>
          </cell>
          <cell r="G17">
            <v>9.0723055934515684E-2</v>
          </cell>
          <cell r="H17">
            <v>9.4133697135061395E-2</v>
          </cell>
          <cell r="I17">
            <v>0.10982264665757162</v>
          </cell>
          <cell r="J17">
            <v>9.6180081855388816E-2</v>
          </cell>
          <cell r="K17">
            <v>9.0723055934515684E-2</v>
          </cell>
          <cell r="L17">
            <v>7.9809004092769434E-2</v>
          </cell>
          <cell r="M17">
            <v>8.390177353342429E-2</v>
          </cell>
          <cell r="N17">
            <v>5.3888130968622099E-2</v>
          </cell>
          <cell r="O17">
            <v>1</v>
          </cell>
          <cell r="R17" t="str">
            <v>303</v>
          </cell>
          <cell r="S17" t="str">
            <v>COMPUTER TOMOGRAPHY</v>
          </cell>
          <cell r="T17" t="str">
            <v>Colin Gibson</v>
          </cell>
        </row>
        <row r="18">
          <cell r="B18" t="str">
            <v>jan_d</v>
          </cell>
          <cell r="C18">
            <v>0.16666666666666666</v>
          </cell>
          <cell r="D18">
            <v>0.16666666666666666</v>
          </cell>
          <cell r="E18">
            <v>0.16666666666666666</v>
          </cell>
          <cell r="F18">
            <v>0.16666666666666666</v>
          </cell>
          <cell r="G18">
            <v>0.16666666666666666</v>
          </cell>
          <cell r="H18">
            <v>0.16666666666666666</v>
          </cell>
          <cell r="O18">
            <v>0.99999999999999989</v>
          </cell>
          <cell r="R18" t="str">
            <v>304</v>
          </cell>
          <cell r="S18" t="str">
            <v>MAGNETIC RESONANCE IMAGING</v>
          </cell>
          <cell r="T18" t="str">
            <v>Colin Gibson</v>
          </cell>
        </row>
        <row r="19">
          <cell r="B19" t="str">
            <v>May</v>
          </cell>
          <cell r="C19">
            <v>0.33333333333333331</v>
          </cell>
          <cell r="D19">
            <v>0.33333333333333331</v>
          </cell>
          <cell r="E19">
            <v>0.33333333333333331</v>
          </cell>
          <cell r="G19">
            <v>1</v>
          </cell>
          <cell r="O19">
            <v>1</v>
          </cell>
          <cell r="R19" t="str">
            <v>305</v>
          </cell>
          <cell r="S19" t="str">
            <v>ULTRASOUND</v>
          </cell>
          <cell r="T19" t="str">
            <v>Colin Gibson</v>
          </cell>
        </row>
        <row r="20">
          <cell r="B20" t="str">
            <v>Q1</v>
          </cell>
          <cell r="C20">
            <v>0.33333333333333331</v>
          </cell>
          <cell r="D20">
            <v>0.33333333333333331</v>
          </cell>
          <cell r="E20">
            <v>0.33333333333333331</v>
          </cell>
          <cell r="F20">
            <v>8.2626519649420416E-2</v>
          </cell>
          <cell r="G20">
            <v>8.5383093016680803E-2</v>
          </cell>
          <cell r="H20">
            <v>0.11165300160211102</v>
          </cell>
          <cell r="I20">
            <v>9.009518424276694E-2</v>
          </cell>
          <cell r="J20">
            <v>0.1121713316369805</v>
          </cell>
          <cell r="K20">
            <v>8.6042785788332868E-2</v>
          </cell>
          <cell r="L20">
            <v>8.5430213928941665E-2</v>
          </cell>
          <cell r="M20">
            <v>5.8312128922815946E-2</v>
          </cell>
          <cell r="N20">
            <v>5.1456036188860618E-2</v>
          </cell>
          <cell r="O20">
            <v>1</v>
          </cell>
          <cell r="R20" t="str">
            <v>307</v>
          </cell>
          <cell r="S20" t="str">
            <v>CARDIAC CATH LABS</v>
          </cell>
          <cell r="T20" t="str">
            <v>Graham Johnstone</v>
          </cell>
        </row>
        <row r="21">
          <cell r="B21" t="str">
            <v>Drugs</v>
          </cell>
          <cell r="C21">
            <v>7.3579304495335035E-2</v>
          </cell>
          <cell r="D21">
            <v>7.9822825369899167E-2</v>
          </cell>
          <cell r="E21">
            <v>8.3427575157855052E-2</v>
          </cell>
          <cell r="F21">
            <v>8.2626519649420416E-2</v>
          </cell>
          <cell r="G21">
            <v>8.5383093016680803E-2</v>
          </cell>
          <cell r="H21">
            <v>0.11165300160211102</v>
          </cell>
          <cell r="I21">
            <v>9.009518424276694E-2</v>
          </cell>
          <cell r="J21">
            <v>0.1121713316369805</v>
          </cell>
          <cell r="K21">
            <v>8.6042785788332868E-2</v>
          </cell>
          <cell r="L21">
            <v>8.5430213928941665E-2</v>
          </cell>
          <cell r="M21">
            <v>5.8312128922815946E-2</v>
          </cell>
          <cell r="N21">
            <v>5.1456036188860618E-2</v>
          </cell>
          <cell r="O21">
            <v>1</v>
          </cell>
          <cell r="R21" t="str">
            <v>312</v>
          </cell>
          <cell r="S21" t="str">
            <v>NUCLEAR MEDICINE</v>
          </cell>
          <cell r="T21" t="str">
            <v>Colin Gibson</v>
          </cell>
        </row>
        <row r="22">
          <cell r="B22" t="str">
            <v>JAN</v>
          </cell>
          <cell r="C22">
            <v>1</v>
          </cell>
          <cell r="O22">
            <v>1</v>
          </cell>
          <cell r="R22" t="str">
            <v>315</v>
          </cell>
          <cell r="S22" t="str">
            <v>RADIATION ONCOLOGY</v>
          </cell>
          <cell r="T22" t="str">
            <v>Jean Mc Lellan</v>
          </cell>
        </row>
        <row r="23">
          <cell r="O23">
            <v>0</v>
          </cell>
          <cell r="R23" t="str">
            <v>320</v>
          </cell>
          <cell r="S23" t="str">
            <v>LABORATORY ADMINISTRATION</v>
          </cell>
          <cell r="T23" t="str">
            <v>Dr David Spence</v>
          </cell>
        </row>
        <row r="24">
          <cell r="O24">
            <v>0</v>
          </cell>
          <cell r="R24" t="str">
            <v>321</v>
          </cell>
          <cell r="S24" t="str">
            <v>BLOOD BANK</v>
          </cell>
          <cell r="T24" t="str">
            <v>Dr David Spence</v>
          </cell>
        </row>
        <row r="25">
          <cell r="O25">
            <v>0</v>
          </cell>
          <cell r="R25" t="str">
            <v>322</v>
          </cell>
          <cell r="S25" t="str">
            <v>HEMATOLOGY</v>
          </cell>
          <cell r="T25" t="str">
            <v>Dr David Spence</v>
          </cell>
        </row>
        <row r="26">
          <cell r="O26">
            <v>0</v>
          </cell>
          <cell r="R26" t="str">
            <v>323</v>
          </cell>
          <cell r="S26" t="str">
            <v>CHEMISTRY</v>
          </cell>
          <cell r="T26" t="str">
            <v>Dr David Spence</v>
          </cell>
        </row>
        <row r="27">
          <cell r="O27">
            <v>0</v>
          </cell>
          <cell r="R27" t="str">
            <v>324</v>
          </cell>
          <cell r="S27" t="str">
            <v>MICROBIOLOGY</v>
          </cell>
          <cell r="T27" t="str">
            <v>Dr David Spence</v>
          </cell>
        </row>
        <row r="28">
          <cell r="O28">
            <v>0</v>
          </cell>
          <cell r="R28" t="str">
            <v>340</v>
          </cell>
          <cell r="S28" t="str">
            <v>NON-INVASIVE CARDIOLOGY</v>
          </cell>
          <cell r="T28" t="str">
            <v>Grahame Johnstone</v>
          </cell>
        </row>
        <row r="29">
          <cell r="O29">
            <v>0</v>
          </cell>
          <cell r="R29" t="str">
            <v>355</v>
          </cell>
          <cell r="S29" t="str">
            <v>DENTAL SURGERY</v>
          </cell>
          <cell r="T29" t="str">
            <v>Shona Chaib</v>
          </cell>
        </row>
        <row r="30">
          <cell r="O30">
            <v>0</v>
          </cell>
          <cell r="R30" t="str">
            <v>400</v>
          </cell>
          <cell r="S30" t="str">
            <v>HOUSEKEEPING</v>
          </cell>
          <cell r="T30" t="str">
            <v>Vicki Mc Allister</v>
          </cell>
        </row>
        <row r="31">
          <cell r="O31">
            <v>0</v>
          </cell>
          <cell r="R31" t="str">
            <v>403</v>
          </cell>
          <cell r="S31" t="str">
            <v>SECURITY</v>
          </cell>
          <cell r="T31" t="str">
            <v>Alex Macleod</v>
          </cell>
        </row>
        <row r="32">
          <cell r="R32" t="str">
            <v>410</v>
          </cell>
          <cell r="S32" t="str">
            <v>CATERING</v>
          </cell>
          <cell r="T32" t="str">
            <v>Elizabeth White</v>
          </cell>
        </row>
        <row r="33">
          <cell r="R33" t="str">
            <v>420</v>
          </cell>
          <cell r="S33" t="str">
            <v>TRAVEL OFFICE/GROUND TRANSPORT</v>
          </cell>
          <cell r="T33" t="str">
            <v>Ian Mc Adam</v>
          </cell>
        </row>
        <row r="34">
          <cell r="R34" t="str">
            <v>431</v>
          </cell>
          <cell r="S34" t="str">
            <v>ADMITTING</v>
          </cell>
          <cell r="T34" t="str">
            <v>Ian Mc Adam</v>
          </cell>
        </row>
        <row r="35">
          <cell r="R35" t="str">
            <v>432</v>
          </cell>
          <cell r="S35" t="str">
            <v>RELIGIOUS/CULTURAL OFFICE</v>
          </cell>
          <cell r="T35" t="str">
            <v>Ian Mc Adam</v>
          </cell>
        </row>
        <row r="36">
          <cell r="R36" t="str">
            <v>440</v>
          </cell>
          <cell r="S36" t="str">
            <v>CENTRAL STERILE SUPPLY</v>
          </cell>
          <cell r="T36" t="str">
            <v>Barbara CAsey</v>
          </cell>
        </row>
        <row r="37">
          <cell r="R37" t="str">
            <v>450</v>
          </cell>
          <cell r="S37" t="str">
            <v>BIO-MEDICAL ENGINEERING</v>
          </cell>
          <cell r="T37" t="str">
            <v>Alan Nixon</v>
          </cell>
        </row>
        <row r="38">
          <cell r="R38" t="str">
            <v>451</v>
          </cell>
          <cell r="S38" t="str">
            <v>MAINTENANCE ENGINEERING</v>
          </cell>
          <cell r="T38" t="str">
            <v>Alex Macleod</v>
          </cell>
        </row>
        <row r="39">
          <cell r="R39" t="str">
            <v>460</v>
          </cell>
          <cell r="S39" t="str">
            <v>MATERIALS MANAGEMENT</v>
          </cell>
          <cell r="T39" t="str">
            <v>Alistair Douglas</v>
          </cell>
        </row>
        <row r="40">
          <cell r="R40" t="str">
            <v>580</v>
          </cell>
          <cell r="S40" t="str">
            <v>MED -  ADMINISTRATION</v>
          </cell>
          <cell r="T40" t="str">
            <v>Dr Pradeep Ramaya</v>
          </cell>
        </row>
        <row r="41">
          <cell r="R41" t="str">
            <v>581</v>
          </cell>
          <cell r="S41" t="str">
            <v>MED -  MEDICAL (FTE MD)</v>
          </cell>
          <cell r="T41" t="str">
            <v>Dr Pradeep Ramaya</v>
          </cell>
        </row>
        <row r="42">
          <cell r="R42" t="str">
            <v>582</v>
          </cell>
          <cell r="S42" t="str">
            <v>MED -  MEDICAL (PT MD)</v>
          </cell>
          <cell r="T42" t="str">
            <v>Dr Pradeep Ramaya</v>
          </cell>
        </row>
        <row r="43">
          <cell r="R43" t="str">
            <v>700</v>
          </cell>
          <cell r="S43" t="str">
            <v>MKTG-HQ COORDINATION &amp; SUPPORT</v>
          </cell>
          <cell r="T43" t="str">
            <v>Alan Rogers</v>
          </cell>
        </row>
        <row r="44">
          <cell r="R44" t="str">
            <v>760</v>
          </cell>
          <cell r="S44" t="str">
            <v>MKTG - UAE</v>
          </cell>
          <cell r="T44" t="str">
            <v>Alan Rogers</v>
          </cell>
        </row>
        <row r="45">
          <cell r="R45" t="str">
            <v>800</v>
          </cell>
          <cell r="S45" t="str">
            <v>IS - OPERATIONS</v>
          </cell>
          <cell r="T45" t="str">
            <v>Angus Bruce</v>
          </cell>
        </row>
        <row r="46">
          <cell r="R46" t="str">
            <v>810</v>
          </cell>
          <cell r="S46" t="str">
            <v>FINANCE</v>
          </cell>
          <cell r="T46" t="str">
            <v>Michael Hewgill</v>
          </cell>
        </row>
        <row r="47">
          <cell r="R47" t="str">
            <v>820</v>
          </cell>
          <cell r="S47" t="str">
            <v>HUMAN RESOURCES</v>
          </cell>
          <cell r="T47" t="str">
            <v>Lindsey Ferries</v>
          </cell>
        </row>
        <row r="48">
          <cell r="R48" t="str">
            <v>825</v>
          </cell>
          <cell r="S48" t="str">
            <v>EMPLOYEE HEALTH</v>
          </cell>
          <cell r="T48" t="str">
            <v>Lindsey Ferries</v>
          </cell>
        </row>
        <row r="49">
          <cell r="R49" t="str">
            <v>840</v>
          </cell>
          <cell r="S49" t="str">
            <v>EXECUTIVE MANAGEMENT</v>
          </cell>
          <cell r="T49" t="str">
            <v>Tony Leahy</v>
          </cell>
        </row>
        <row r="50">
          <cell r="R50" t="str">
            <v>852</v>
          </cell>
          <cell r="S50" t="str">
            <v>ORG. DEVELOPMENT &amp; QUALITY</v>
          </cell>
          <cell r="T50" t="str">
            <v>Theresa Harris</v>
          </cell>
        </row>
        <row r="51">
          <cell r="R51" t="str">
            <v>860</v>
          </cell>
          <cell r="S51" t="str">
            <v>PATIENT SERVICES ADMIN.</v>
          </cell>
          <cell r="T51" t="str">
            <v>Shona Chaib</v>
          </cell>
        </row>
        <row r="52">
          <cell r="R52" t="str">
            <v>890</v>
          </cell>
          <cell r="S52" t="str">
            <v>CORPORATE AFFAIRS</v>
          </cell>
          <cell r="T52" t="str">
            <v>Shona Chaib</v>
          </cell>
        </row>
        <row r="53">
          <cell r="R53" t="str">
            <v>895</v>
          </cell>
          <cell r="S53" t="str">
            <v>HOTEL RECHARGES</v>
          </cell>
        </row>
        <row r="54">
          <cell r="R54" t="str">
            <v>900</v>
          </cell>
          <cell r="S54" t="str">
            <v>INCOME &amp; EXPENSE</v>
          </cell>
        </row>
        <row r="55">
          <cell r="R55" t="str">
            <v>905</v>
          </cell>
          <cell r="S55" t="str">
            <v>CROWN PRINCE COURT</v>
          </cell>
        </row>
        <row r="56">
          <cell r="R56" t="str">
            <v>910</v>
          </cell>
          <cell r="S56" t="str">
            <v>ADIC</v>
          </cell>
        </row>
        <row r="57">
          <cell r="R57" t="str">
            <v>910</v>
          </cell>
          <cell r="S57" t="str">
            <v>ADIC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SMETIC"/>
      <sheetName val="OPD CON"/>
      <sheetName val="OPD ASSES"/>
      <sheetName val="OPD TREAT"/>
      <sheetName val="OPTHAMOLOGY"/>
      <sheetName val="ORTHOPAEDIC"/>
      <sheetName val="PHLEBOTOMY"/>
      <sheetName val="REHAB"/>
      <sheetName val="ARTHROPLASTY"/>
      <sheetName val="CARD"/>
      <sheetName val="DENTAL"/>
      <sheetName val="DERM"/>
      <sheetName val="MINOR PROC"/>
      <sheetName val="Procedures"/>
      <sheetName val="Sheet1"/>
      <sheetName val="MinorProcR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AL_SUM"/>
      <sheetName val="HOSP"/>
      <sheetName val="HTL"/>
      <sheetName val="SAL_BY_GL"/>
      <sheetName val="SAL_ADJ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">
          <cell r="A10">
            <v>0.10199999999999999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C1:Y61"/>
  <sheetViews>
    <sheetView showGridLines="0" tabSelected="1" topLeftCell="A7" zoomScale="90" zoomScaleNormal="90" workbookViewId="0">
      <selection activeCell="Q42" sqref="Q42"/>
    </sheetView>
  </sheetViews>
  <sheetFormatPr defaultRowHeight="12.75"/>
  <cols>
    <col min="1" max="1" width="9.140625" style="1"/>
    <col min="2" max="2" width="2.7109375" style="1" customWidth="1"/>
    <col min="3" max="3" width="35.28515625" style="1" customWidth="1"/>
    <col min="4" max="4" width="2.7109375" style="1" customWidth="1"/>
    <col min="5" max="5" width="11.42578125" style="2" customWidth="1"/>
    <col min="6" max="6" width="1.85546875" style="2" customWidth="1"/>
    <col min="7" max="7" width="9.28515625" style="2" customWidth="1"/>
    <col min="8" max="8" width="3.42578125" style="2" customWidth="1"/>
    <col min="9" max="9" width="9.7109375" style="2" customWidth="1"/>
    <col min="10" max="10" width="2.7109375" style="1" customWidth="1"/>
    <col min="11" max="11" width="11.28515625" style="2" customWidth="1"/>
    <col min="12" max="12" width="2.7109375" style="2" customWidth="1"/>
    <col min="13" max="13" width="11.28515625" style="2" bestFit="1" customWidth="1"/>
    <col min="14" max="14" width="2.7109375" style="2" customWidth="1"/>
    <col min="15" max="15" width="10.140625" style="2" bestFit="1" customWidth="1"/>
    <col min="16" max="16" width="2.7109375" style="1" customWidth="1"/>
    <col min="17" max="17" width="13" style="3" customWidth="1"/>
    <col min="18" max="18" width="2.7109375" style="1" customWidth="1"/>
    <col min="19" max="19" width="17.28515625" style="1" bestFit="1" customWidth="1"/>
    <col min="20" max="20" width="13.42578125" style="1" bestFit="1" customWidth="1"/>
    <col min="21" max="21" width="9.140625" style="1"/>
    <col min="22" max="22" width="10.140625" style="1" bestFit="1" customWidth="1"/>
    <col min="23" max="23" width="9.140625" style="1"/>
    <col min="24" max="24" width="11.28515625" style="1" bestFit="1" customWidth="1"/>
    <col min="25" max="16384" width="9.140625" style="1"/>
  </cols>
  <sheetData>
    <row r="1" spans="3:24">
      <c r="J1" s="2"/>
    </row>
    <row r="2" spans="3:24">
      <c r="J2" s="2"/>
    </row>
    <row r="3" spans="3:24">
      <c r="C3" s="4" t="s">
        <v>91</v>
      </c>
      <c r="I3" s="5"/>
      <c r="J3" s="2"/>
      <c r="M3" s="6">
        <v>-40726.600127729762</v>
      </c>
      <c r="S3" s="7" t="s">
        <v>90</v>
      </c>
    </row>
    <row r="4" spans="3:24">
      <c r="C4" s="216" t="s">
        <v>216</v>
      </c>
      <c r="J4" s="2"/>
      <c r="Q4" s="2"/>
    </row>
    <row r="5" spans="3:24" ht="13.5" thickBot="1">
      <c r="C5" s="7"/>
    </row>
    <row r="6" spans="3:24" ht="13.5" thickBot="1">
      <c r="C6" s="7"/>
      <c r="Q6" s="259" t="s">
        <v>177</v>
      </c>
      <c r="S6" s="259" t="s">
        <v>179</v>
      </c>
      <c r="T6" s="260" t="s">
        <v>178</v>
      </c>
    </row>
    <row r="7" spans="3:24">
      <c r="C7" s="8" t="s">
        <v>30</v>
      </c>
      <c r="D7" s="102"/>
      <c r="E7" s="312" t="s">
        <v>217</v>
      </c>
      <c r="F7" s="313"/>
      <c r="G7" s="313"/>
      <c r="H7" s="313"/>
      <c r="I7" s="314"/>
      <c r="J7" s="102"/>
      <c r="K7" s="312" t="s">
        <v>1</v>
      </c>
      <c r="L7" s="313"/>
      <c r="M7" s="313"/>
      <c r="N7" s="313"/>
      <c r="O7" s="314"/>
      <c r="P7" s="102"/>
      <c r="Q7" s="9" t="s">
        <v>3</v>
      </c>
      <c r="R7" s="102"/>
      <c r="S7" s="9" t="s">
        <v>3</v>
      </c>
      <c r="T7" s="9" t="s">
        <v>2</v>
      </c>
    </row>
    <row r="8" spans="3:24">
      <c r="C8" s="74"/>
      <c r="D8" s="73"/>
      <c r="E8" s="11" t="s">
        <v>4</v>
      </c>
      <c r="F8" s="12"/>
      <c r="G8" s="13" t="s">
        <v>5</v>
      </c>
      <c r="H8" s="12"/>
      <c r="I8" s="14" t="s">
        <v>6</v>
      </c>
      <c r="J8" s="73"/>
      <c r="K8" s="11" t="s">
        <v>4</v>
      </c>
      <c r="L8" s="12"/>
      <c r="M8" s="13" t="s">
        <v>5</v>
      </c>
      <c r="N8" s="12"/>
      <c r="O8" s="14" t="s">
        <v>6</v>
      </c>
      <c r="P8" s="73"/>
      <c r="Q8" s="15" t="s">
        <v>4</v>
      </c>
      <c r="R8" s="73"/>
      <c r="S8" s="15" t="s">
        <v>4</v>
      </c>
      <c r="T8" s="15" t="s">
        <v>7</v>
      </c>
      <c r="U8" s="16"/>
      <c r="V8" s="16"/>
      <c r="W8" s="16"/>
      <c r="X8" s="16"/>
    </row>
    <row r="9" spans="3:24">
      <c r="C9" s="15" t="s">
        <v>162</v>
      </c>
      <c r="D9" s="73"/>
      <c r="E9" s="17" t="s">
        <v>8</v>
      </c>
      <c r="F9" s="18"/>
      <c r="G9" s="19" t="s">
        <v>8</v>
      </c>
      <c r="H9" s="18"/>
      <c r="I9" s="20" t="s">
        <v>8</v>
      </c>
      <c r="J9" s="73"/>
      <c r="K9" s="17" t="s">
        <v>8</v>
      </c>
      <c r="L9" s="18"/>
      <c r="M9" s="19" t="s">
        <v>8</v>
      </c>
      <c r="N9" s="18"/>
      <c r="O9" s="20" t="s">
        <v>8</v>
      </c>
      <c r="P9" s="73"/>
      <c r="Q9" s="21" t="s">
        <v>8</v>
      </c>
      <c r="R9" s="73"/>
      <c r="S9" s="21" t="s">
        <v>8</v>
      </c>
      <c r="T9" s="21" t="s">
        <v>8</v>
      </c>
      <c r="U9" s="16"/>
      <c r="V9" s="16"/>
      <c r="W9" s="16"/>
      <c r="X9" s="16"/>
    </row>
    <row r="10" spans="3:24" ht="12" customHeight="1">
      <c r="C10" s="44" t="s">
        <v>26</v>
      </c>
      <c r="D10" s="73"/>
      <c r="E10" s="11"/>
      <c r="F10" s="22"/>
      <c r="G10" s="22"/>
      <c r="H10" s="12"/>
      <c r="I10" s="23"/>
      <c r="J10" s="73"/>
      <c r="K10" s="11"/>
      <c r="L10" s="22"/>
      <c r="M10" s="22"/>
      <c r="N10" s="12"/>
      <c r="O10" s="23"/>
      <c r="P10" s="73"/>
      <c r="Q10" s="24"/>
      <c r="R10" s="73"/>
      <c r="S10" s="24"/>
      <c r="T10" s="24"/>
      <c r="U10" s="16"/>
      <c r="V10" s="25"/>
      <c r="W10" s="16"/>
      <c r="X10" s="16"/>
    </row>
    <row r="11" spans="3:24">
      <c r="C11" s="74" t="s">
        <v>25</v>
      </c>
      <c r="D11" s="73"/>
      <c r="E11" s="26">
        <f>'Page 2 - Core Income '!E11+'Page 2 - Core Income '!E12-1</f>
        <v>-7999</v>
      </c>
      <c r="F11" s="27"/>
      <c r="G11" s="28">
        <f>'Page 2 - Core Income '!G11+'Page 2 - Core Income '!G12-1</f>
        <v>-7999</v>
      </c>
      <c r="H11" s="29"/>
      <c r="I11" s="30">
        <f>E11-G11</f>
        <v>0</v>
      </c>
      <c r="J11" s="73"/>
      <c r="K11" s="26">
        <f>'Page 2 - Core Income '!K13</f>
        <v>-71098</v>
      </c>
      <c r="L11" s="27"/>
      <c r="M11" s="28">
        <f>'Page 2 - Core Income '!M13</f>
        <v>-71098</v>
      </c>
      <c r="N11" s="29"/>
      <c r="O11" s="30">
        <f>K11-M11</f>
        <v>0</v>
      </c>
      <c r="P11" s="73"/>
      <c r="Q11" s="31">
        <f>'Page 2 - Core Income '!P13</f>
        <v>-71098.462079999998</v>
      </c>
      <c r="R11" s="73"/>
      <c r="S11" s="31">
        <f>'Page 2 - Core Income '!R13</f>
        <v>-72372</v>
      </c>
      <c r="T11" s="31">
        <f>'Page 2 - Core Income '!S13</f>
        <v>-71098</v>
      </c>
      <c r="U11" s="16"/>
      <c r="V11" s="25"/>
      <c r="W11" s="16"/>
      <c r="X11" s="16"/>
    </row>
    <row r="12" spans="3:24">
      <c r="C12" s="15" t="s">
        <v>157</v>
      </c>
      <c r="D12" s="73"/>
      <c r="E12" s="45">
        <f>SUM(E11:E11)</f>
        <v>-7999</v>
      </c>
      <c r="F12" s="48"/>
      <c r="G12" s="47">
        <f>SUM(G11:G11)</f>
        <v>-7999</v>
      </c>
      <c r="H12" s="48"/>
      <c r="I12" s="49">
        <f>SUM(I11:I11)</f>
        <v>0</v>
      </c>
      <c r="J12" s="4"/>
      <c r="K12" s="45">
        <f>SUM(K11:K11)</f>
        <v>-71098</v>
      </c>
      <c r="L12" s="48"/>
      <c r="M12" s="47">
        <f>SUM(M11:M11)</f>
        <v>-71098</v>
      </c>
      <c r="N12" s="48"/>
      <c r="O12" s="49">
        <f>SUM(O11:O11)</f>
        <v>0</v>
      </c>
      <c r="P12" s="4"/>
      <c r="Q12" s="50">
        <f>SUM(Q11:Q11)</f>
        <v>-71098.462079999998</v>
      </c>
      <c r="R12" s="4"/>
      <c r="S12" s="50">
        <f>SUM(S11:S11)</f>
        <v>-72372</v>
      </c>
      <c r="T12" s="50">
        <f>SUM(T11:T11)</f>
        <v>-71098</v>
      </c>
      <c r="U12" s="16"/>
      <c r="W12" s="16"/>
      <c r="X12" s="25"/>
    </row>
    <row r="13" spans="3:24" ht="5.25" customHeight="1">
      <c r="C13" s="10"/>
      <c r="D13" s="73"/>
      <c r="E13" s="26"/>
      <c r="F13" s="27"/>
      <c r="G13" s="28"/>
      <c r="H13" s="29"/>
      <c r="I13" s="30"/>
      <c r="J13" s="73"/>
      <c r="K13" s="26"/>
      <c r="L13" s="27"/>
      <c r="M13" s="28"/>
      <c r="N13" s="29"/>
      <c r="O13" s="30"/>
      <c r="P13" s="73"/>
      <c r="Q13" s="31"/>
      <c r="R13" s="73"/>
      <c r="S13" s="31"/>
      <c r="T13" s="31"/>
      <c r="U13" s="16"/>
      <c r="W13" s="16"/>
      <c r="X13" s="25"/>
    </row>
    <row r="14" spans="3:24">
      <c r="C14" s="58" t="s">
        <v>0</v>
      </c>
      <c r="D14" s="73"/>
      <c r="E14" s="245">
        <f>'Page 2 - Core Income '!E22</f>
        <v>-5235.8612199999998</v>
      </c>
      <c r="F14" s="219"/>
      <c r="G14" s="28">
        <f>'Page 2 - Core Income '!G22</f>
        <v>-5006</v>
      </c>
      <c r="H14" s="29"/>
      <c r="I14" s="30">
        <f>E14-G14</f>
        <v>-229.86121999999978</v>
      </c>
      <c r="J14" s="73"/>
      <c r="K14" s="41">
        <f>'Page 2 - Core Income '!K22</f>
        <v>-62942</v>
      </c>
      <c r="L14" s="27"/>
      <c r="M14" s="28">
        <f>'Page 2 - Core Income '!M22</f>
        <v>-64858</v>
      </c>
      <c r="N14" s="29"/>
      <c r="O14" s="30">
        <f>K14-M14-1</f>
        <v>1915</v>
      </c>
      <c r="P14" s="73"/>
      <c r="Q14" s="31">
        <f>'Page 2 - Core Income '!P22</f>
        <v>-62942.281230000022</v>
      </c>
      <c r="R14" s="73"/>
      <c r="S14" s="31">
        <f>'Page 2 - Core Income '!R22</f>
        <v>-61928</v>
      </c>
      <c r="T14" s="31">
        <f>'Page 2 - Core Income '!S22</f>
        <v>-64858</v>
      </c>
      <c r="U14" s="16"/>
      <c r="W14" s="16"/>
      <c r="X14" s="25"/>
    </row>
    <row r="15" spans="3:24">
      <c r="C15" s="10"/>
      <c r="D15" s="73"/>
      <c r="E15" s="26"/>
      <c r="F15" s="27"/>
      <c r="G15" s="42"/>
      <c r="H15" s="29"/>
      <c r="I15" s="30"/>
      <c r="J15" s="73"/>
      <c r="K15" s="26"/>
      <c r="L15" s="27"/>
      <c r="M15" s="42"/>
      <c r="N15" s="29"/>
      <c r="O15" s="30"/>
      <c r="P15" s="73"/>
      <c r="Q15" s="43"/>
      <c r="R15" s="73"/>
      <c r="S15" s="10"/>
      <c r="T15" s="43"/>
      <c r="U15" s="16"/>
      <c r="V15" s="25"/>
      <c r="W15" s="16"/>
      <c r="X15" s="16"/>
    </row>
    <row r="16" spans="3:24">
      <c r="C16" s="44" t="s">
        <v>156</v>
      </c>
      <c r="D16" s="73"/>
      <c r="E16" s="45">
        <f>E12+E14</f>
        <v>-13234.861219999999</v>
      </c>
      <c r="F16" s="46"/>
      <c r="G16" s="47">
        <f>G12+G14</f>
        <v>-13005</v>
      </c>
      <c r="H16" s="48"/>
      <c r="I16" s="49">
        <f>I14</f>
        <v>-229.86121999999978</v>
      </c>
      <c r="J16" s="73"/>
      <c r="K16" s="45">
        <f>K12+K14</f>
        <v>-134040</v>
      </c>
      <c r="L16" s="46"/>
      <c r="M16" s="47">
        <f>M12+M14</f>
        <v>-135956</v>
      </c>
      <c r="N16" s="48"/>
      <c r="O16" s="49">
        <f>K16-M16-1</f>
        <v>1915</v>
      </c>
      <c r="P16" s="73"/>
      <c r="Q16" s="50">
        <f>Q12+Q14</f>
        <v>-134040.74331000002</v>
      </c>
      <c r="R16" s="73"/>
      <c r="S16" s="50">
        <f>S12+S14-1</f>
        <v>-134301</v>
      </c>
      <c r="T16" s="228">
        <f>T12+T14</f>
        <v>-135956</v>
      </c>
      <c r="U16" s="16"/>
      <c r="V16" s="25"/>
      <c r="W16" s="16"/>
      <c r="X16" s="16"/>
    </row>
    <row r="17" spans="3:24">
      <c r="C17" s="10"/>
      <c r="D17" s="73"/>
      <c r="E17" s="51"/>
      <c r="F17" s="27"/>
      <c r="G17" s="52"/>
      <c r="H17" s="29"/>
      <c r="I17" s="30"/>
      <c r="J17" s="73"/>
      <c r="K17" s="26"/>
      <c r="L17" s="27"/>
      <c r="M17" s="42"/>
      <c r="N17" s="29"/>
      <c r="O17" s="30"/>
      <c r="P17" s="73"/>
      <c r="Q17" s="43"/>
      <c r="R17" s="73"/>
      <c r="S17" s="10"/>
      <c r="T17" s="43"/>
      <c r="U17" s="16"/>
      <c r="V17" s="25"/>
      <c r="W17" s="16"/>
      <c r="X17" s="16"/>
    </row>
    <row r="18" spans="3:24">
      <c r="C18" s="44" t="s">
        <v>27</v>
      </c>
      <c r="D18" s="73"/>
      <c r="E18" s="26"/>
      <c r="F18" s="27"/>
      <c r="G18" s="42"/>
      <c r="H18" s="29"/>
      <c r="I18" s="30"/>
      <c r="J18" s="73"/>
      <c r="K18" s="26"/>
      <c r="L18" s="27"/>
      <c r="M18" s="42"/>
      <c r="N18" s="29"/>
      <c r="O18" s="30"/>
      <c r="P18" s="73"/>
      <c r="Q18" s="43"/>
      <c r="R18" s="73"/>
      <c r="S18" s="10"/>
      <c r="T18" s="43"/>
      <c r="U18" s="16"/>
      <c r="V18" s="25"/>
      <c r="W18" s="16"/>
      <c r="X18" s="16"/>
    </row>
    <row r="19" spans="3:24">
      <c r="C19" s="10"/>
      <c r="D19" s="73"/>
      <c r="E19" s="51"/>
      <c r="F19" s="53"/>
      <c r="G19" s="54"/>
      <c r="H19" s="55"/>
      <c r="I19" s="56"/>
      <c r="J19" s="73"/>
      <c r="K19" s="51"/>
      <c r="L19" s="53"/>
      <c r="M19" s="54"/>
      <c r="N19" s="55"/>
      <c r="O19" s="56"/>
      <c r="P19" s="73"/>
      <c r="Q19" s="31"/>
      <c r="R19" s="73"/>
      <c r="S19" s="31"/>
      <c r="T19" s="31"/>
      <c r="U19" s="16"/>
      <c r="V19" s="25"/>
      <c r="W19" s="16"/>
      <c r="X19" s="16"/>
    </row>
    <row r="20" spans="3:24">
      <c r="C20" s="76" t="s">
        <v>13</v>
      </c>
      <c r="D20" s="73"/>
      <c r="E20" s="77">
        <f>'Page 3 - Core Expenditure'!E19</f>
        <v>7592</v>
      </c>
      <c r="F20" s="165"/>
      <c r="G20" s="248">
        <f>'Page 3 - Core Expenditure'!G19</f>
        <v>7456</v>
      </c>
      <c r="H20" s="29"/>
      <c r="I20" s="30">
        <f>E20-G20</f>
        <v>136</v>
      </c>
      <c r="J20" s="73"/>
      <c r="K20" s="77">
        <f>'Page 3 - Core Expenditure'!K19</f>
        <v>86957</v>
      </c>
      <c r="L20" s="165"/>
      <c r="M20" s="248">
        <f>'Page 3 - Core Expenditure'!M19</f>
        <v>87203</v>
      </c>
      <c r="N20" s="29"/>
      <c r="O20" s="30">
        <f>K20-M20</f>
        <v>-246</v>
      </c>
      <c r="P20" s="73"/>
      <c r="Q20" s="31">
        <f>'Page 3 - Core Expenditure'!R19</f>
        <v>86956</v>
      </c>
      <c r="R20" s="73"/>
      <c r="S20" s="31">
        <f>'Page 3 - Core Expenditure'!T19</f>
        <v>75805</v>
      </c>
      <c r="T20" s="31">
        <f>'Page 3 - Core Expenditure'!U19</f>
        <v>87203</v>
      </c>
    </row>
    <row r="21" spans="3:24">
      <c r="C21" s="76" t="s">
        <v>20</v>
      </c>
      <c r="D21" s="73"/>
      <c r="E21" s="77">
        <f>'Page 3 - Core Expenditure'!E33</f>
        <v>5642</v>
      </c>
      <c r="F21" s="165"/>
      <c r="G21" s="248">
        <f>'Page 3 - Core Expenditure'!G33</f>
        <v>5546</v>
      </c>
      <c r="H21" s="29"/>
      <c r="I21" s="30">
        <f>E21-G21-1</f>
        <v>95</v>
      </c>
      <c r="J21" s="73"/>
      <c r="K21" s="77">
        <f>'Page 3 - Core Expenditure'!K33</f>
        <v>47083</v>
      </c>
      <c r="L21" s="165"/>
      <c r="M21" s="248">
        <f>'Page 3 - Core Expenditure'!M33</f>
        <v>48750</v>
      </c>
      <c r="N21" s="29"/>
      <c r="O21" s="30">
        <f>K21-M21</f>
        <v>-1667</v>
      </c>
      <c r="P21" s="73"/>
      <c r="Q21" s="31">
        <f>'Page 3 - Core Expenditure'!R33</f>
        <v>47084.631959999999</v>
      </c>
      <c r="R21" s="73"/>
      <c r="S21" s="31">
        <f>'Page 3 - Core Expenditure'!T33</f>
        <v>58496</v>
      </c>
      <c r="T21" s="31">
        <f>'Page 3 - Core Expenditure'!U33</f>
        <v>48750</v>
      </c>
    </row>
    <row r="22" spans="3:24">
      <c r="C22" s="44" t="s">
        <v>158</v>
      </c>
      <c r="D22" s="73"/>
      <c r="E22" s="45">
        <f>SUM(E20:E21)</f>
        <v>13234</v>
      </c>
      <c r="F22" s="46"/>
      <c r="G22" s="47">
        <f>SUM(G20:G21)+1</f>
        <v>13003</v>
      </c>
      <c r="H22" s="48"/>
      <c r="I22" s="49">
        <f>SUM(I20:I21)+1</f>
        <v>232</v>
      </c>
      <c r="J22" s="73"/>
      <c r="K22" s="45">
        <f>SUM(K20:K21)</f>
        <v>134040</v>
      </c>
      <c r="L22" s="46"/>
      <c r="M22" s="47">
        <f>SUM(M20:M21)</f>
        <v>135953</v>
      </c>
      <c r="N22" s="48"/>
      <c r="O22" s="49">
        <f>SUM(O20:O21)</f>
        <v>-1913</v>
      </c>
      <c r="P22" s="73"/>
      <c r="Q22" s="228">
        <f>SUM(Q20:Q21)</f>
        <v>134040.63196</v>
      </c>
      <c r="R22" s="73"/>
      <c r="S22" s="50">
        <f>SUM(S20:S21)</f>
        <v>134301</v>
      </c>
      <c r="T22" s="228">
        <f>SUM(T20:T21)</f>
        <v>135953</v>
      </c>
    </row>
    <row r="23" spans="3:24">
      <c r="C23" s="44"/>
      <c r="D23" s="73"/>
      <c r="E23" s="37"/>
      <c r="F23" s="27"/>
      <c r="G23" s="38"/>
      <c r="H23" s="39"/>
      <c r="I23" s="40"/>
      <c r="J23" s="73"/>
      <c r="K23" s="37"/>
      <c r="L23" s="27"/>
      <c r="M23" s="38"/>
      <c r="N23" s="39"/>
      <c r="O23" s="40"/>
      <c r="P23" s="73"/>
      <c r="Q23" s="24"/>
      <c r="R23" s="73"/>
      <c r="S23" s="24"/>
      <c r="T23" s="24"/>
    </row>
    <row r="24" spans="3:24">
      <c r="C24" s="58"/>
      <c r="D24" s="73"/>
      <c r="E24" s="59"/>
      <c r="F24" s="165"/>
      <c r="G24" s="60"/>
      <c r="H24" s="39"/>
      <c r="I24" s="30"/>
      <c r="J24" s="73"/>
      <c r="K24" s="59"/>
      <c r="L24" s="165"/>
      <c r="M24" s="60"/>
      <c r="N24" s="39"/>
      <c r="O24" s="30"/>
      <c r="P24" s="73"/>
      <c r="Q24" s="31"/>
      <c r="R24" s="73"/>
      <c r="S24" s="31"/>
      <c r="T24" s="31"/>
    </row>
    <row r="25" spans="3:24">
      <c r="C25" s="44" t="s">
        <v>159</v>
      </c>
      <c r="D25" s="73"/>
      <c r="E25" s="310">
        <f>-(E16+E22)-1</f>
        <v>-0.13878000000113389</v>
      </c>
      <c r="F25" s="46"/>
      <c r="G25" s="47">
        <f>-(G16+G22)</f>
        <v>2</v>
      </c>
      <c r="H25" s="75"/>
      <c r="I25" s="49">
        <f>(I16+I22)</f>
        <v>2.1387800000002244</v>
      </c>
      <c r="J25" s="73"/>
      <c r="K25" s="305">
        <f>-(K16+K22)</f>
        <v>0</v>
      </c>
      <c r="L25" s="46"/>
      <c r="M25" s="47">
        <f>-(M16+M22)</f>
        <v>3</v>
      </c>
      <c r="N25" s="75"/>
      <c r="O25" s="49">
        <f>(O16+O22)+1</f>
        <v>3</v>
      </c>
      <c r="P25" s="73"/>
      <c r="Q25" s="50">
        <f>+Q16+Q22</f>
        <v>-0.11135000002104789</v>
      </c>
      <c r="R25" s="73"/>
      <c r="S25" s="50">
        <f>+S16+S22</f>
        <v>0</v>
      </c>
      <c r="T25" s="311">
        <f>-(T16+T22)</f>
        <v>3</v>
      </c>
    </row>
    <row r="26" spans="3:24">
      <c r="C26" s="44"/>
      <c r="D26" s="73"/>
      <c r="E26" s="37"/>
      <c r="F26" s="27"/>
      <c r="G26" s="38"/>
      <c r="H26" s="39"/>
      <c r="I26" s="40"/>
      <c r="J26" s="73"/>
      <c r="K26" s="37"/>
      <c r="L26" s="27"/>
      <c r="M26" s="38"/>
      <c r="N26" s="39"/>
      <c r="O26" s="40"/>
      <c r="P26" s="73"/>
      <c r="Q26" s="24"/>
      <c r="R26" s="73"/>
      <c r="S26" s="24"/>
      <c r="T26" s="24"/>
    </row>
    <row r="27" spans="3:24">
      <c r="C27" s="15" t="s">
        <v>163</v>
      </c>
      <c r="D27" s="73"/>
      <c r="E27" s="37"/>
      <c r="F27" s="27"/>
      <c r="G27" s="38"/>
      <c r="H27" s="39"/>
      <c r="I27" s="40"/>
      <c r="J27" s="73"/>
      <c r="K27" s="37"/>
      <c r="L27" s="27"/>
      <c r="M27" s="38"/>
      <c r="N27" s="39"/>
      <c r="O27" s="40"/>
      <c r="P27" s="73"/>
      <c r="Q27" s="24"/>
      <c r="R27" s="73"/>
      <c r="S27" s="24"/>
      <c r="T27" s="24"/>
    </row>
    <row r="28" spans="3:24">
      <c r="C28" s="74" t="s">
        <v>165</v>
      </c>
      <c r="D28" s="73"/>
      <c r="E28" s="59">
        <f>'Page 4 - Non Core Income &amp; Exp'!E18</f>
        <v>-606</v>
      </c>
      <c r="F28" s="165"/>
      <c r="G28" s="60">
        <f>'Page 4 - Non Core Income &amp; Exp'!G18</f>
        <v>-664</v>
      </c>
      <c r="H28" s="39"/>
      <c r="I28" s="30">
        <f>E28-G28</f>
        <v>58</v>
      </c>
      <c r="J28" s="73"/>
      <c r="K28" s="77">
        <f>'Page 4 - Non Core Income &amp; Exp'!K18</f>
        <v>-6611</v>
      </c>
      <c r="L28" s="165"/>
      <c r="M28" s="248">
        <f>'Page 4 - Non Core Income &amp; Exp'!M18</f>
        <v>-7936</v>
      </c>
      <c r="N28" s="39"/>
      <c r="O28" s="30">
        <f>K28-M28</f>
        <v>1325</v>
      </c>
      <c r="P28" s="73"/>
      <c r="Q28" s="24">
        <f>'Page 4 - Non Core Income &amp; Exp'!Q18</f>
        <v>-6667</v>
      </c>
      <c r="R28" s="73"/>
      <c r="S28" s="24">
        <f>'Page 4 - Non Core Income &amp; Exp'!S18</f>
        <v>-6941</v>
      </c>
      <c r="T28" s="225">
        <f>'Page 4 - Non Core Income &amp; Exp'!T18</f>
        <v>-7936</v>
      </c>
    </row>
    <row r="29" spans="3:24">
      <c r="C29" s="74" t="s">
        <v>166</v>
      </c>
      <c r="D29" s="73"/>
      <c r="E29" s="77">
        <f>'Page 4 - Non Core Income &amp; Exp'!E27</f>
        <v>606.08334000000002</v>
      </c>
      <c r="F29" s="27"/>
      <c r="G29" s="42">
        <f>'Page 4 - Non Core Income &amp; Exp'!G27</f>
        <v>541.06140000000005</v>
      </c>
      <c r="H29" s="29"/>
      <c r="I29" s="30">
        <f>E29-G29</f>
        <v>65.021939999999972</v>
      </c>
      <c r="J29" s="73"/>
      <c r="K29" s="77">
        <f>'Page 4 - Non Core Income &amp; Exp'!K27</f>
        <v>6610.9166699999996</v>
      </c>
      <c r="L29" s="27"/>
      <c r="M29" s="42">
        <f>'Page 4 - Non Core Income &amp; Exp'!M27</f>
        <v>7819.6754000000001</v>
      </c>
      <c r="N29" s="29"/>
      <c r="O29" s="30">
        <f>K29-M29</f>
        <v>-1208.7587300000005</v>
      </c>
      <c r="P29" s="73"/>
      <c r="Q29" s="31">
        <f>'Page 4 - Non Core Income &amp; Exp'!Q27</f>
        <v>6667</v>
      </c>
      <c r="R29" s="73"/>
      <c r="S29" s="31">
        <f>'Page 4 - Non Core Income &amp; Exp'!S27</f>
        <v>6941</v>
      </c>
      <c r="T29" s="31">
        <f>'Page 4 - Non Core Income &amp; Exp'!T27</f>
        <v>7820</v>
      </c>
    </row>
    <row r="30" spans="3:24">
      <c r="C30" s="10"/>
      <c r="D30" s="73"/>
      <c r="E30" s="26"/>
      <c r="F30" s="27"/>
      <c r="G30" s="42"/>
      <c r="H30" s="29"/>
      <c r="I30" s="30"/>
      <c r="J30" s="73"/>
      <c r="K30" s="26"/>
      <c r="L30" s="27"/>
      <c r="M30" s="42"/>
      <c r="N30" s="29"/>
      <c r="O30" s="30"/>
      <c r="P30" s="73"/>
      <c r="Q30" s="43"/>
      <c r="R30" s="73"/>
      <c r="S30" s="10"/>
      <c r="T30" s="43"/>
    </row>
    <row r="31" spans="3:24">
      <c r="C31" s="44" t="s">
        <v>160</v>
      </c>
      <c r="D31" s="73"/>
      <c r="E31" s="45">
        <f>(E28+E29)</f>
        <v>8.3340000000021064E-2</v>
      </c>
      <c r="F31" s="46"/>
      <c r="G31" s="47">
        <f>-(G28+G29)</f>
        <v>122.93859999999995</v>
      </c>
      <c r="H31" s="48"/>
      <c r="I31" s="49">
        <f>SUM(I28:I29)</f>
        <v>123.02193999999997</v>
      </c>
      <c r="J31" s="73"/>
      <c r="K31" s="45">
        <f>-(K28+K29)</f>
        <v>8.3330000000387372E-2</v>
      </c>
      <c r="L31" s="46"/>
      <c r="M31" s="47">
        <f>-(M28+M29)</f>
        <v>116.32459999999992</v>
      </c>
      <c r="N31" s="48"/>
      <c r="O31" s="49">
        <f>SUM(O28:O29)</f>
        <v>116.24126999999953</v>
      </c>
      <c r="P31" s="73"/>
      <c r="Q31" s="50">
        <f>SUM(Q28:Q30)</f>
        <v>0</v>
      </c>
      <c r="R31" s="73"/>
      <c r="S31" s="50">
        <f>SUM(S28:S30)</f>
        <v>0</v>
      </c>
      <c r="T31" s="47">
        <f>-(T28+T29)</f>
        <v>116</v>
      </c>
    </row>
    <row r="32" spans="3:24">
      <c r="C32" s="44"/>
      <c r="D32" s="73"/>
      <c r="E32" s="37"/>
      <c r="F32" s="27"/>
      <c r="G32" s="38"/>
      <c r="H32" s="39"/>
      <c r="I32" s="40"/>
      <c r="J32" s="73"/>
      <c r="K32" s="37"/>
      <c r="L32" s="27"/>
      <c r="M32" s="38"/>
      <c r="N32" s="39"/>
      <c r="O32" s="40"/>
      <c r="P32" s="73"/>
      <c r="Q32" s="24"/>
      <c r="R32" s="73"/>
      <c r="S32" s="24"/>
      <c r="T32" s="24"/>
    </row>
    <row r="33" spans="3:25">
      <c r="C33" s="44" t="s">
        <v>164</v>
      </c>
      <c r="D33" s="73"/>
      <c r="E33" s="37"/>
      <c r="F33" s="27"/>
      <c r="G33" s="38"/>
      <c r="H33" s="39"/>
      <c r="I33" s="40"/>
      <c r="J33" s="73"/>
      <c r="K33" s="37"/>
      <c r="L33" s="27"/>
      <c r="M33" s="38"/>
      <c r="N33" s="39"/>
      <c r="O33" s="40"/>
      <c r="P33" s="73"/>
      <c r="Q33" s="24"/>
      <c r="R33" s="73"/>
      <c r="S33" s="24"/>
      <c r="T33" s="24"/>
    </row>
    <row r="34" spans="3:25">
      <c r="C34" s="58" t="s">
        <v>83</v>
      </c>
      <c r="D34" s="73"/>
      <c r="E34" s="59">
        <f>E16+E28+1</f>
        <v>-13839.861219999999</v>
      </c>
      <c r="F34" s="165"/>
      <c r="G34" s="248">
        <f>G16+G28+1</f>
        <v>-13668</v>
      </c>
      <c r="H34" s="239"/>
      <c r="I34" s="240">
        <f>E34-G34+1</f>
        <v>-170.86121999999887</v>
      </c>
      <c r="J34" s="73"/>
      <c r="K34" s="77">
        <f>K16+K28</f>
        <v>-140651</v>
      </c>
      <c r="L34" s="165"/>
      <c r="M34" s="60">
        <f>M28+M16</f>
        <v>-143892</v>
      </c>
      <c r="N34" s="239"/>
      <c r="O34" s="240">
        <f>K34-M34</f>
        <v>3241</v>
      </c>
      <c r="P34" s="73"/>
      <c r="Q34" s="24">
        <f>Q16+Q28</f>
        <v>-140707.74331000002</v>
      </c>
      <c r="R34" s="73"/>
      <c r="S34" s="24">
        <f>S16+S28</f>
        <v>-141242</v>
      </c>
      <c r="T34" s="24">
        <f>T16+T28</f>
        <v>-143892</v>
      </c>
    </row>
    <row r="35" spans="3:25">
      <c r="C35" s="58" t="s">
        <v>21</v>
      </c>
      <c r="D35" s="73"/>
      <c r="E35" s="59">
        <f>E22+E29</f>
        <v>13840.083339999999</v>
      </c>
      <c r="F35" s="27"/>
      <c r="G35" s="248">
        <f>G22+G29</f>
        <v>13544.061400000001</v>
      </c>
      <c r="H35" s="39"/>
      <c r="I35" s="240">
        <f>E35-G35</f>
        <v>296.02193999999872</v>
      </c>
      <c r="J35" s="73"/>
      <c r="K35" s="77">
        <f>K22+K29</f>
        <v>140650.91667000001</v>
      </c>
      <c r="L35" s="27"/>
      <c r="M35" s="60">
        <f>M29+M22</f>
        <v>143772.67540000001</v>
      </c>
      <c r="N35" s="39"/>
      <c r="O35" s="240">
        <f>K35-M35</f>
        <v>-3121.7587300000014</v>
      </c>
      <c r="P35" s="73"/>
      <c r="Q35" s="24">
        <f>Q22+Q29</f>
        <v>140707.63196</v>
      </c>
      <c r="R35" s="73"/>
      <c r="S35" s="24">
        <f>S22+S29</f>
        <v>141242</v>
      </c>
      <c r="T35" s="24">
        <f>T22+T29</f>
        <v>143773</v>
      </c>
    </row>
    <row r="36" spans="3:25">
      <c r="C36" s="10"/>
      <c r="D36" s="73"/>
      <c r="E36" s="26"/>
      <c r="F36" s="27"/>
      <c r="G36" s="42"/>
      <c r="H36" s="29"/>
      <c r="I36" s="30"/>
      <c r="J36" s="73"/>
      <c r="K36" s="26"/>
      <c r="L36" s="27"/>
      <c r="M36" s="42"/>
      <c r="N36" s="29"/>
      <c r="O36" s="30"/>
      <c r="P36" s="73"/>
      <c r="Q36" s="10"/>
      <c r="R36" s="73"/>
      <c r="S36" s="10"/>
      <c r="T36" s="10"/>
    </row>
    <row r="37" spans="3:25">
      <c r="C37" s="44" t="s">
        <v>161</v>
      </c>
      <c r="D37" s="73"/>
      <c r="E37" s="45">
        <f>E25+E31</f>
        <v>-5.5440000001112821E-2</v>
      </c>
      <c r="F37" s="46"/>
      <c r="G37" s="47">
        <f>G25+G31-1</f>
        <v>123.93859999999995</v>
      </c>
      <c r="H37" s="48"/>
      <c r="I37" s="49">
        <f>SUM(I34:I36)</f>
        <v>125.16071999999986</v>
      </c>
      <c r="J37" s="73"/>
      <c r="K37" s="45">
        <f>K25+K31</f>
        <v>8.3330000000387372E-2</v>
      </c>
      <c r="L37" s="46"/>
      <c r="M37" s="47">
        <f>M25+M31</f>
        <v>119.32459999999992</v>
      </c>
      <c r="N37" s="48"/>
      <c r="O37" s="49">
        <f>SUM(O34:O36)</f>
        <v>119.24126999999862</v>
      </c>
      <c r="P37" s="73"/>
      <c r="Q37" s="306">
        <f>SUM(Q34:Q36)</f>
        <v>-0.11135000002104789</v>
      </c>
      <c r="R37" s="73"/>
      <c r="S37" s="50">
        <f>S34+S35</f>
        <v>0</v>
      </c>
      <c r="T37" s="311">
        <f>T25+T31</f>
        <v>119</v>
      </c>
      <c r="X37" s="61"/>
    </row>
    <row r="38" spans="3:25" ht="13.5" thickBot="1">
      <c r="C38" s="62"/>
      <c r="D38" s="107"/>
      <c r="E38" s="63"/>
      <c r="F38" s="64"/>
      <c r="G38" s="65"/>
      <c r="H38" s="66"/>
      <c r="I38" s="67"/>
      <c r="J38" s="107"/>
      <c r="K38" s="63"/>
      <c r="L38" s="64"/>
      <c r="M38" s="65"/>
      <c r="N38" s="66"/>
      <c r="O38" s="67"/>
      <c r="P38" s="107"/>
      <c r="Q38" s="68"/>
      <c r="R38" s="107"/>
      <c r="S38" s="62"/>
      <c r="T38" s="68"/>
      <c r="X38" s="61"/>
      <c r="Y38" s="69"/>
    </row>
    <row r="39" spans="3:25" ht="13.5" thickBot="1">
      <c r="I39" s="70"/>
      <c r="O39" s="70"/>
      <c r="Q39" s="2"/>
    </row>
    <row r="40" spans="3:25" ht="15">
      <c r="C40" s="101" t="s">
        <v>31</v>
      </c>
      <c r="D40" s="102"/>
      <c r="E40" s="315" t="s">
        <v>180</v>
      </c>
      <c r="F40" s="316"/>
      <c r="G40" s="316"/>
      <c r="H40" s="317"/>
      <c r="I40" s="318"/>
      <c r="J40" s="102"/>
      <c r="K40" s="315" t="s">
        <v>181</v>
      </c>
      <c r="L40" s="316"/>
      <c r="M40" s="316"/>
      <c r="N40" s="317"/>
      <c r="O40" s="318"/>
      <c r="Q40" s="2"/>
    </row>
    <row r="41" spans="3:25" ht="30">
      <c r="C41" s="105" t="s">
        <v>77</v>
      </c>
      <c r="D41" s="73"/>
      <c r="E41" s="156" t="s">
        <v>32</v>
      </c>
      <c r="F41" s="323" t="s">
        <v>33</v>
      </c>
      <c r="G41" s="324"/>
      <c r="H41" s="325" t="s">
        <v>34</v>
      </c>
      <c r="I41" s="326"/>
      <c r="J41" s="73"/>
      <c r="K41" s="156" t="s">
        <v>32</v>
      </c>
      <c r="L41" s="323" t="s">
        <v>33</v>
      </c>
      <c r="M41" s="324"/>
      <c r="N41" s="323" t="s">
        <v>34</v>
      </c>
      <c r="O41" s="327"/>
    </row>
    <row r="42" spans="3:25">
      <c r="C42" s="103"/>
      <c r="D42" s="73"/>
      <c r="E42" s="149"/>
      <c r="F42" s="55"/>
      <c r="G42" s="54"/>
      <c r="H42" s="55"/>
      <c r="I42" s="56"/>
      <c r="J42" s="73"/>
      <c r="K42" s="51"/>
      <c r="L42" s="55"/>
      <c r="M42" s="54"/>
      <c r="N42" s="55"/>
      <c r="O42" s="56"/>
    </row>
    <row r="43" spans="3:25">
      <c r="C43" s="104" t="s">
        <v>37</v>
      </c>
      <c r="D43" s="73"/>
      <c r="E43" s="51">
        <f>'Page 5 - Efficiency savings'!E26</f>
        <v>4206</v>
      </c>
      <c r="F43" s="55"/>
      <c r="G43" s="54"/>
      <c r="H43" s="55"/>
      <c r="I43" s="23">
        <f>SUM(E43:G43)</f>
        <v>4206</v>
      </c>
      <c r="J43" s="73"/>
      <c r="K43" s="51">
        <v>4206</v>
      </c>
      <c r="L43" s="55"/>
      <c r="M43" s="54">
        <v>0</v>
      </c>
      <c r="N43" s="55"/>
      <c r="O43" s="23">
        <f>K43+M43</f>
        <v>4206</v>
      </c>
    </row>
    <row r="44" spans="3:25">
      <c r="C44" s="104" t="s">
        <v>38</v>
      </c>
      <c r="D44" s="73"/>
      <c r="E44" s="51">
        <f>'Page 5 - Efficiency savings'!C16</f>
        <v>2776</v>
      </c>
      <c r="F44" s="55"/>
      <c r="G44" s="54">
        <f>'Page 5 - Efficiency savings'!D23</f>
        <v>1491</v>
      </c>
      <c r="H44" s="55"/>
      <c r="I44" s="23">
        <f>SUM(E44:G44)</f>
        <v>4267</v>
      </c>
      <c r="J44" s="73"/>
      <c r="K44" s="51">
        <f>'Page 5 - Efficiency savings'!I23</f>
        <v>2776</v>
      </c>
      <c r="L44" s="55"/>
      <c r="M44" s="54">
        <f>'Page 5 - Efficiency savings'!J23</f>
        <v>1491</v>
      </c>
      <c r="N44" s="55"/>
      <c r="O44" s="23">
        <f>K44+M44</f>
        <v>4267</v>
      </c>
    </row>
    <row r="45" spans="3:25" ht="13.5" thickBot="1">
      <c r="C45" s="105" t="s">
        <v>88</v>
      </c>
      <c r="D45" s="73"/>
      <c r="E45" s="150">
        <f>E44-E43</f>
        <v>-1430</v>
      </c>
      <c r="F45" s="155"/>
      <c r="G45" s="152">
        <f>G44-G43</f>
        <v>1491</v>
      </c>
      <c r="H45" s="155"/>
      <c r="I45" s="153">
        <f>I44-I43</f>
        <v>61</v>
      </c>
      <c r="J45" s="73"/>
      <c r="K45" s="150">
        <f>K44-K43</f>
        <v>-1430</v>
      </c>
      <c r="L45" s="155"/>
      <c r="M45" s="152">
        <f>M44-M43</f>
        <v>1491</v>
      </c>
      <c r="N45" s="155"/>
      <c r="O45" s="153">
        <f>O44-O43</f>
        <v>61</v>
      </c>
    </row>
    <row r="46" spans="3:25" ht="13.5" thickBot="1">
      <c r="C46" s="106"/>
      <c r="D46" s="107"/>
      <c r="E46" s="72"/>
      <c r="F46" s="72"/>
      <c r="G46" s="72"/>
      <c r="H46" s="72"/>
      <c r="I46" s="72"/>
      <c r="J46" s="107"/>
      <c r="K46" s="72"/>
      <c r="L46" s="72"/>
      <c r="M46" s="72"/>
      <c r="N46" s="72"/>
      <c r="O46" s="108"/>
    </row>
    <row r="47" spans="3:25" ht="13.5" thickBot="1"/>
    <row r="48" spans="3:25">
      <c r="C48" s="101" t="s">
        <v>40</v>
      </c>
      <c r="D48" s="102"/>
      <c r="E48" s="319" t="s">
        <v>214</v>
      </c>
      <c r="F48" s="320"/>
      <c r="G48" s="320"/>
      <c r="H48" s="320"/>
      <c r="I48" s="321"/>
      <c r="J48" s="102"/>
      <c r="K48" s="322" t="s">
        <v>1</v>
      </c>
      <c r="L48" s="313"/>
      <c r="M48" s="313"/>
      <c r="N48" s="313"/>
      <c r="O48" s="314"/>
      <c r="P48" s="102"/>
      <c r="Q48" s="9" t="s">
        <v>2</v>
      </c>
      <c r="R48" s="102"/>
      <c r="S48" s="9" t="s">
        <v>3</v>
      </c>
      <c r="T48" s="73"/>
      <c r="U48" s="73"/>
    </row>
    <row r="49" spans="3:21">
      <c r="C49" s="105" t="s">
        <v>167</v>
      </c>
      <c r="D49" s="73"/>
      <c r="E49" s="11" t="s">
        <v>4</v>
      </c>
      <c r="F49" s="12"/>
      <c r="G49" s="13" t="s">
        <v>5</v>
      </c>
      <c r="H49" s="12"/>
      <c r="I49" s="14" t="s">
        <v>6</v>
      </c>
      <c r="J49" s="73"/>
      <c r="K49" s="11" t="s">
        <v>4</v>
      </c>
      <c r="L49" s="12"/>
      <c r="M49" s="13" t="s">
        <v>5</v>
      </c>
      <c r="N49" s="12"/>
      <c r="O49" s="14" t="s">
        <v>6</v>
      </c>
      <c r="P49" s="73"/>
      <c r="Q49" s="15" t="s">
        <v>7</v>
      </c>
      <c r="R49" s="73"/>
      <c r="S49" s="15" t="s">
        <v>4</v>
      </c>
      <c r="T49" s="73"/>
      <c r="U49" s="73"/>
    </row>
    <row r="50" spans="3:21">
      <c r="C50" s="105"/>
      <c r="D50" s="73"/>
      <c r="E50" s="17" t="s">
        <v>8</v>
      </c>
      <c r="F50" s="18"/>
      <c r="G50" s="19" t="s">
        <v>8</v>
      </c>
      <c r="H50" s="18"/>
      <c r="I50" s="20" t="s">
        <v>8</v>
      </c>
      <c r="J50" s="73"/>
      <c r="K50" s="17" t="s">
        <v>8</v>
      </c>
      <c r="L50" s="18"/>
      <c r="M50" s="19" t="s">
        <v>8</v>
      </c>
      <c r="N50" s="18"/>
      <c r="O50" s="20" t="s">
        <v>8</v>
      </c>
      <c r="P50" s="73"/>
      <c r="Q50" s="21" t="s">
        <v>8</v>
      </c>
      <c r="R50" s="73"/>
      <c r="S50" s="21" t="s">
        <v>8</v>
      </c>
      <c r="T50" s="73"/>
      <c r="U50" s="73"/>
    </row>
    <row r="51" spans="3:21">
      <c r="C51" s="103"/>
      <c r="D51" s="73"/>
      <c r="E51" s="149"/>
      <c r="F51" s="55"/>
      <c r="G51" s="148"/>
      <c r="H51" s="55"/>
      <c r="I51" s="56"/>
      <c r="J51" s="73"/>
      <c r="K51" s="149"/>
      <c r="L51" s="55"/>
      <c r="M51" s="148"/>
      <c r="N51" s="55"/>
      <c r="O51" s="56"/>
      <c r="P51" s="73"/>
      <c r="Q51" s="43"/>
      <c r="R51" s="73"/>
      <c r="S51" s="10"/>
      <c r="T51" s="73"/>
      <c r="U51" s="73"/>
    </row>
    <row r="52" spans="3:21">
      <c r="C52" s="104" t="s">
        <v>212</v>
      </c>
      <c r="D52" s="73"/>
      <c r="E52" s="51">
        <f>'Page 6 - Capital Expenditure'!E11</f>
        <v>275.38600000000002</v>
      </c>
      <c r="F52" s="55"/>
      <c r="G52" s="54">
        <f>'Page 6 - Capital Expenditure'!D11</f>
        <v>275.38600000000002</v>
      </c>
      <c r="H52" s="55"/>
      <c r="I52" s="56">
        <f>E52-G52</f>
        <v>0</v>
      </c>
      <c r="J52" s="73"/>
      <c r="K52" s="51">
        <f>E52</f>
        <v>275.38600000000002</v>
      </c>
      <c r="L52" s="55"/>
      <c r="M52" s="54">
        <f>G52</f>
        <v>275.38600000000002</v>
      </c>
      <c r="N52" s="55"/>
      <c r="O52" s="56">
        <f>K52-M52</f>
        <v>0</v>
      </c>
      <c r="P52" s="73"/>
      <c r="Q52" s="31">
        <f>'Page 6 - Capital Expenditure'!H11+'Page 6 - Capital Expenditure'!H38</f>
        <v>275.38600000000002</v>
      </c>
      <c r="R52" s="73"/>
      <c r="S52" s="31">
        <f>Q52</f>
        <v>275.38600000000002</v>
      </c>
      <c r="T52" s="73"/>
      <c r="U52" s="73"/>
    </row>
    <row r="53" spans="3:21">
      <c r="C53" s="104" t="s">
        <v>209</v>
      </c>
      <c r="D53" s="73"/>
      <c r="E53" s="51">
        <f>'Page 6 - Capital Expenditure'!E100</f>
        <v>2348</v>
      </c>
      <c r="F53" s="55"/>
      <c r="G53" s="54">
        <f>'Page 6 - Capital Expenditure'!D100</f>
        <v>2348</v>
      </c>
      <c r="H53" s="55"/>
      <c r="I53" s="56">
        <f>E53-G53</f>
        <v>0</v>
      </c>
      <c r="J53" s="73"/>
      <c r="K53" s="51">
        <f>E53</f>
        <v>2348</v>
      </c>
      <c r="L53" s="55"/>
      <c r="M53" s="54">
        <f>G53</f>
        <v>2348</v>
      </c>
      <c r="N53" s="55"/>
      <c r="O53" s="56">
        <f>K53-M53</f>
        <v>0</v>
      </c>
      <c r="P53" s="73"/>
      <c r="Q53" s="31">
        <f>'Page 6 - Capital Expenditure'!H37</f>
        <v>2348</v>
      </c>
      <c r="R53" s="73"/>
      <c r="S53" s="31">
        <f>Q53</f>
        <v>2348</v>
      </c>
      <c r="T53" s="73"/>
      <c r="U53" s="73"/>
    </row>
    <row r="54" spans="3:21">
      <c r="C54" s="104" t="s">
        <v>41</v>
      </c>
      <c r="D54" s="73"/>
      <c r="E54" s="51">
        <f>'Page 6 - Capital Expenditure'!E50</f>
        <v>3428.4253399999998</v>
      </c>
      <c r="F54" s="55"/>
      <c r="G54" s="54">
        <f>'Page 6 - Capital Expenditure'!E50</f>
        <v>3428.4253399999998</v>
      </c>
      <c r="H54" s="55"/>
      <c r="I54" s="56">
        <f>E54-G54</f>
        <v>0</v>
      </c>
      <c r="J54" s="73"/>
      <c r="K54" s="51">
        <f>E54</f>
        <v>3428.4253399999998</v>
      </c>
      <c r="L54" s="55"/>
      <c r="M54" s="54">
        <f>G54</f>
        <v>3428.4253399999998</v>
      </c>
      <c r="N54" s="55"/>
      <c r="O54" s="56">
        <f>K54-M54</f>
        <v>0</v>
      </c>
      <c r="P54" s="73"/>
      <c r="Q54" s="31">
        <f>'Page 6 - Capital Expenditure'!G50</f>
        <v>3428.4253399999998</v>
      </c>
      <c r="R54" s="73"/>
      <c r="S54" s="31">
        <f>'Page 6 - Capital Expenditure'!H50</f>
        <v>3428.4253399999998</v>
      </c>
      <c r="T54" s="73"/>
      <c r="U54" s="73"/>
    </row>
    <row r="55" spans="3:21">
      <c r="C55" s="104" t="s">
        <v>65</v>
      </c>
      <c r="D55" s="73"/>
      <c r="E55" s="51">
        <f>'Page 6 - Capital Expenditure'!E62</f>
        <v>87.409850000000006</v>
      </c>
      <c r="F55" s="55"/>
      <c r="G55" s="54">
        <f>'Page 6 - Capital Expenditure'!E62</f>
        <v>87.409850000000006</v>
      </c>
      <c r="H55" s="55"/>
      <c r="I55" s="56">
        <f>E55-G55</f>
        <v>0</v>
      </c>
      <c r="J55" s="73"/>
      <c r="K55" s="51">
        <f>E55</f>
        <v>87.409850000000006</v>
      </c>
      <c r="L55" s="55"/>
      <c r="M55" s="54">
        <f>G55</f>
        <v>87.409850000000006</v>
      </c>
      <c r="N55" s="55"/>
      <c r="O55" s="56">
        <f>K55-M55</f>
        <v>0</v>
      </c>
      <c r="P55" s="73"/>
      <c r="Q55" s="31">
        <f>'Page 6 - Capital Expenditure'!G62</f>
        <v>87.409850000000006</v>
      </c>
      <c r="R55" s="73"/>
      <c r="S55" s="31">
        <f>'Page 6 - Capital Expenditure'!H62</f>
        <v>87.409850000000006</v>
      </c>
      <c r="T55" s="73"/>
      <c r="U55" s="73"/>
    </row>
    <row r="56" spans="3:21">
      <c r="C56" s="104" t="s">
        <v>42</v>
      </c>
      <c r="D56" s="73"/>
      <c r="E56" s="51">
        <f>'Page 6 - Capital Expenditure'!E75</f>
        <v>299.87286</v>
      </c>
      <c r="F56" s="55"/>
      <c r="G56" s="54">
        <f>'Page 6 - Capital Expenditure'!E75</f>
        <v>299.87286</v>
      </c>
      <c r="H56" s="55"/>
      <c r="I56" s="56">
        <f>E56-G56</f>
        <v>0</v>
      </c>
      <c r="J56" s="73"/>
      <c r="K56" s="51">
        <f>E56</f>
        <v>299.87286</v>
      </c>
      <c r="L56" s="55"/>
      <c r="M56" s="54">
        <f>G56</f>
        <v>299.87286</v>
      </c>
      <c r="N56" s="55"/>
      <c r="O56" s="56">
        <f>K56-M56</f>
        <v>0</v>
      </c>
      <c r="P56" s="73"/>
      <c r="Q56" s="31">
        <f>'Page 6 - Capital Expenditure'!G75</f>
        <v>299.87286</v>
      </c>
      <c r="R56" s="73"/>
      <c r="S56" s="31">
        <f>'Page 6 - Capital Expenditure'!H75</f>
        <v>299.87286</v>
      </c>
      <c r="T56" s="73"/>
      <c r="U56" s="73"/>
    </row>
    <row r="57" spans="3:21" ht="13.5" thickBot="1">
      <c r="C57" s="157" t="s">
        <v>43</v>
      </c>
      <c r="D57" s="107"/>
      <c r="E57" s="150">
        <f>SUM(E52:E56)</f>
        <v>6439.0940500000006</v>
      </c>
      <c r="F57" s="151"/>
      <c r="G57" s="152">
        <f>SUM(G52:G56)</f>
        <v>6439.0940500000006</v>
      </c>
      <c r="H57" s="151"/>
      <c r="I57" s="153">
        <f>SUM(I52:I56)</f>
        <v>0</v>
      </c>
      <c r="J57" s="107"/>
      <c r="K57" s="150">
        <f>SUM(K52:K56)</f>
        <v>6439.0940500000006</v>
      </c>
      <c r="L57" s="151"/>
      <c r="M57" s="152">
        <f>SUM(M52:M56)</f>
        <v>6439.0940500000006</v>
      </c>
      <c r="N57" s="151"/>
      <c r="O57" s="153">
        <f>SUM(O52:O56)</f>
        <v>0</v>
      </c>
      <c r="P57" s="107"/>
      <c r="Q57" s="154">
        <f>SUM(Q52:Q56)</f>
        <v>6439.0940500000006</v>
      </c>
      <c r="R57" s="107"/>
      <c r="S57" s="154">
        <f>SUM(S52:S56)</f>
        <v>6439.0940500000006</v>
      </c>
      <c r="T57" s="73"/>
      <c r="U57" s="73"/>
    </row>
    <row r="61" spans="3:21">
      <c r="C61" s="241"/>
    </row>
  </sheetData>
  <mergeCells count="10">
    <mergeCell ref="K7:O7"/>
    <mergeCell ref="E7:I7"/>
    <mergeCell ref="E40:I40"/>
    <mergeCell ref="K40:O40"/>
    <mergeCell ref="E48:I48"/>
    <mergeCell ref="K48:O48"/>
    <mergeCell ref="F41:G41"/>
    <mergeCell ref="H41:I41"/>
    <mergeCell ref="L41:M41"/>
    <mergeCell ref="N41:O41"/>
  </mergeCells>
  <phoneticPr fontId="7" type="noConversion"/>
  <printOptions horizontalCentered="1"/>
  <pageMargins left="0.27" right="0.26" top="0.23622047244094491" bottom="0.31" header="0.19685039370078741" footer="0.23622047244094491"/>
  <pageSetup paperSize="9" scale="77" orientation="landscape" cellComments="asDisplayed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C1:Z32"/>
  <sheetViews>
    <sheetView showGridLines="0" topLeftCell="C1" zoomScale="80" zoomScaleNormal="80" workbookViewId="0">
      <pane xSplit="2" ySplit="10" topLeftCell="E11" activePane="bottomRight" state="frozen"/>
      <selection activeCell="C42" sqref="C42"/>
      <selection pane="topRight" activeCell="C42" sqref="C42"/>
      <selection pane="bottomLeft" activeCell="C42" sqref="C42"/>
      <selection pane="bottomRight" activeCell="C42" sqref="C42"/>
    </sheetView>
  </sheetViews>
  <sheetFormatPr defaultRowHeight="12.75"/>
  <cols>
    <col min="1" max="1" width="9.140625" style="1"/>
    <col min="2" max="2" width="2.7109375" style="1" customWidth="1"/>
    <col min="3" max="3" width="33.140625" style="1" bestFit="1" customWidth="1"/>
    <col min="4" max="4" width="2.7109375" style="1" customWidth="1"/>
    <col min="5" max="5" width="11.42578125" style="2" customWidth="1"/>
    <col min="6" max="6" width="1.85546875" style="2" customWidth="1"/>
    <col min="7" max="7" width="9.28515625" style="2" customWidth="1"/>
    <col min="8" max="8" width="3.42578125" style="2" customWidth="1"/>
    <col min="9" max="9" width="9.7109375" style="2" customWidth="1"/>
    <col min="10" max="10" width="2.7109375" style="1" customWidth="1"/>
    <col min="11" max="11" width="11.28515625" style="2" customWidth="1"/>
    <col min="12" max="12" width="2.7109375" style="2" customWidth="1"/>
    <col min="13" max="13" width="11.28515625" style="2" bestFit="1" customWidth="1"/>
    <col min="14" max="14" width="2.7109375" style="2" customWidth="1"/>
    <col min="15" max="15" width="10.140625" style="2" bestFit="1" customWidth="1"/>
    <col min="16" max="16" width="14.7109375" style="2" customWidth="1"/>
    <col min="17" max="17" width="2.7109375" style="1" customWidth="1"/>
    <col min="18" max="18" width="18" style="1" customWidth="1"/>
    <col min="19" max="19" width="14.85546875" style="3" customWidth="1"/>
    <col min="20" max="20" width="2.7109375" style="1" customWidth="1"/>
    <col min="22" max="22" width="2.7109375" style="1" customWidth="1"/>
    <col min="23" max="23" width="9.140625" style="1"/>
    <col min="24" max="24" width="17.42578125" style="1" bestFit="1" customWidth="1"/>
    <col min="25" max="25" width="9.140625" style="1"/>
    <col min="26" max="26" width="11.28515625" style="1" bestFit="1" customWidth="1"/>
    <col min="27" max="16384" width="9.140625" style="1"/>
  </cols>
  <sheetData>
    <row r="1" spans="3:26">
      <c r="J1" s="2"/>
    </row>
    <row r="2" spans="3:26">
      <c r="J2" s="2"/>
    </row>
    <row r="3" spans="3:26">
      <c r="C3" s="4" t="s">
        <v>84</v>
      </c>
      <c r="I3" s="5"/>
      <c r="J3" s="2"/>
      <c r="M3" s="6">
        <v>-40726.600127729762</v>
      </c>
    </row>
    <row r="4" spans="3:26">
      <c r="C4" s="4" t="str">
        <f>Summary!C4</f>
        <v>2018/19 - March 2019</v>
      </c>
      <c r="J4" s="2"/>
      <c r="S4" s="2"/>
    </row>
    <row r="5" spans="3:26" ht="13.5" thickBot="1">
      <c r="C5" s="7"/>
    </row>
    <row r="6" spans="3:26" ht="13.5" thickBot="1">
      <c r="C6" s="7"/>
      <c r="P6" s="259" t="s">
        <v>177</v>
      </c>
      <c r="R6" s="259" t="s">
        <v>179</v>
      </c>
      <c r="S6" s="260" t="s">
        <v>178</v>
      </c>
    </row>
    <row r="7" spans="3:26">
      <c r="C7" s="8" t="s">
        <v>154</v>
      </c>
      <c r="E7" s="322" t="str">
        <f>Summary!E7</f>
        <v>March</v>
      </c>
      <c r="F7" s="313"/>
      <c r="G7" s="313"/>
      <c r="H7" s="313"/>
      <c r="I7" s="314"/>
      <c r="K7" s="312" t="s">
        <v>1</v>
      </c>
      <c r="L7" s="313"/>
      <c r="M7" s="313"/>
      <c r="N7" s="313"/>
      <c r="O7" s="314"/>
      <c r="P7" s="9" t="s">
        <v>3</v>
      </c>
      <c r="R7" s="9" t="s">
        <v>3</v>
      </c>
      <c r="S7" s="222" t="s">
        <v>2</v>
      </c>
    </row>
    <row r="8" spans="3:26">
      <c r="C8" s="10"/>
      <c r="E8" s="208" t="s">
        <v>4</v>
      </c>
      <c r="F8" s="209"/>
      <c r="G8" s="210" t="s">
        <v>5</v>
      </c>
      <c r="H8" s="12"/>
      <c r="I8" s="14" t="s">
        <v>6</v>
      </c>
      <c r="K8" s="208" t="s">
        <v>4</v>
      </c>
      <c r="L8" s="209"/>
      <c r="M8" s="210" t="s">
        <v>5</v>
      </c>
      <c r="N8" s="12"/>
      <c r="O8" s="14" t="s">
        <v>6</v>
      </c>
      <c r="P8" s="15" t="s">
        <v>4</v>
      </c>
      <c r="R8" s="15" t="s">
        <v>4</v>
      </c>
      <c r="S8" s="223" t="s">
        <v>7</v>
      </c>
      <c r="W8" s="16"/>
      <c r="X8" s="16"/>
      <c r="Y8" s="16"/>
      <c r="Z8" s="16"/>
    </row>
    <row r="9" spans="3:26">
      <c r="C9" s="10"/>
      <c r="E9" s="17" t="s">
        <v>8</v>
      </c>
      <c r="F9" s="18"/>
      <c r="G9" s="19" t="s">
        <v>8</v>
      </c>
      <c r="H9" s="18"/>
      <c r="I9" s="20" t="s">
        <v>8</v>
      </c>
      <c r="K9" s="17" t="s">
        <v>8</v>
      </c>
      <c r="L9" s="18"/>
      <c r="M9" s="19" t="s">
        <v>8</v>
      </c>
      <c r="N9" s="18"/>
      <c r="O9" s="20" t="s">
        <v>8</v>
      </c>
      <c r="P9" s="21" t="s">
        <v>8</v>
      </c>
      <c r="R9" s="21" t="s">
        <v>8</v>
      </c>
      <c r="S9" s="224" t="s">
        <v>8</v>
      </c>
      <c r="W9" s="16"/>
      <c r="X9" s="16"/>
      <c r="Y9" s="16"/>
      <c r="Z9" s="16"/>
    </row>
    <row r="10" spans="3:26" ht="5.25" customHeight="1">
      <c r="C10" s="10"/>
      <c r="E10" s="11"/>
      <c r="F10" s="22"/>
      <c r="G10" s="22"/>
      <c r="H10" s="12"/>
      <c r="I10" s="23"/>
      <c r="K10" s="11"/>
      <c r="L10" s="22"/>
      <c r="M10" s="22"/>
      <c r="N10" s="12"/>
      <c r="O10" s="23"/>
      <c r="P10" s="24"/>
      <c r="R10" s="24"/>
      <c r="S10" s="225"/>
      <c r="W10" s="16"/>
      <c r="X10" s="16"/>
      <c r="Y10" s="16"/>
      <c r="Z10" s="16"/>
    </row>
    <row r="11" spans="3:26">
      <c r="C11" s="74" t="s">
        <v>78</v>
      </c>
      <c r="E11" s="26">
        <v>-6466</v>
      </c>
      <c r="F11" s="27"/>
      <c r="G11" s="42">
        <v>-6466</v>
      </c>
      <c r="H11" s="29"/>
      <c r="I11" s="30">
        <v>0</v>
      </c>
      <c r="K11" s="26">
        <v>-52712</v>
      </c>
      <c r="L11" s="27"/>
      <c r="M11" s="42">
        <v>-52712</v>
      </c>
      <c r="N11" s="29"/>
      <c r="O11" s="30">
        <f>K11-M11</f>
        <v>0</v>
      </c>
      <c r="P11" s="31">
        <f>'[14]Page 2 - Core Income '!$Q$11</f>
        <v>-52712.462079999998</v>
      </c>
      <c r="R11" s="31">
        <v>-54174</v>
      </c>
      <c r="S11" s="31">
        <v>-52712</v>
      </c>
      <c r="W11" s="16"/>
      <c r="X11" s="16"/>
      <c r="Y11" s="16"/>
      <c r="Z11" s="16"/>
    </row>
    <row r="12" spans="3:26">
      <c r="C12" s="10" t="s">
        <v>9</v>
      </c>
      <c r="E12" s="26">
        <v>-1532</v>
      </c>
      <c r="F12" s="27"/>
      <c r="G12" s="163">
        <v>-1532</v>
      </c>
      <c r="H12" s="29"/>
      <c r="I12" s="30">
        <v>0</v>
      </c>
      <c r="K12" s="26">
        <v>-18386</v>
      </c>
      <c r="L12" s="27"/>
      <c r="M12" s="163">
        <v>-18386</v>
      </c>
      <c r="N12" s="29"/>
      <c r="O12" s="30">
        <f>K12-M12</f>
        <v>0</v>
      </c>
      <c r="P12" s="31">
        <v>-18386</v>
      </c>
      <c r="R12" s="252">
        <v>-18199</v>
      </c>
      <c r="S12" s="31">
        <v>-18386</v>
      </c>
      <c r="W12" s="16"/>
      <c r="X12" s="16"/>
      <c r="Y12" s="16"/>
      <c r="Z12" s="16"/>
    </row>
    <row r="13" spans="3:26">
      <c r="C13" s="15" t="s">
        <v>152</v>
      </c>
      <c r="E13" s="45">
        <f>SUM(E11:E12)-1</f>
        <v>-7999</v>
      </c>
      <c r="F13" s="48"/>
      <c r="G13" s="47">
        <f>SUM(G11:G12)-1</f>
        <v>-7999</v>
      </c>
      <c r="H13" s="75"/>
      <c r="I13" s="49">
        <f>SUM(I11:I12)</f>
        <v>0</v>
      </c>
      <c r="J13" s="7"/>
      <c r="K13" s="45">
        <f>SUM(K11:K12)</f>
        <v>-71098</v>
      </c>
      <c r="L13" s="48"/>
      <c r="M13" s="47">
        <f>SUM(M11:M12)</f>
        <v>-71098</v>
      </c>
      <c r="N13" s="75"/>
      <c r="O13" s="49">
        <f>SUM(O11:O12)</f>
        <v>0</v>
      </c>
      <c r="P13" s="228">
        <f>SUM(P11:P12)</f>
        <v>-71098.462079999998</v>
      </c>
      <c r="Q13" s="7"/>
      <c r="R13" s="228">
        <f>SUM(R11:R12)+1</f>
        <v>-72372</v>
      </c>
      <c r="S13" s="228">
        <f>SUM(S11:S12)</f>
        <v>-71098</v>
      </c>
      <c r="T13" s="7"/>
      <c r="W13" s="16"/>
      <c r="X13" s="16"/>
      <c r="Y13" s="16"/>
      <c r="Z13" s="25"/>
    </row>
    <row r="14" spans="3:26" ht="5.25" customHeight="1">
      <c r="C14" s="10"/>
      <c r="E14" s="26"/>
      <c r="F14" s="27"/>
      <c r="G14" s="28"/>
      <c r="H14" s="29"/>
      <c r="I14" s="30"/>
      <c r="K14" s="26"/>
      <c r="L14" s="27"/>
      <c r="M14" s="28"/>
      <c r="N14" s="29"/>
      <c r="O14" s="30"/>
      <c r="P14" s="31"/>
      <c r="R14" s="31"/>
      <c r="S14" s="226"/>
      <c r="W14" s="16"/>
      <c r="X14" s="16"/>
      <c r="Y14" s="16"/>
      <c r="Z14" s="25"/>
    </row>
    <row r="15" spans="3:26">
      <c r="C15" s="10" t="s">
        <v>10</v>
      </c>
      <c r="E15" s="26">
        <f>'[14]Page 2 - Core Income '!$E$15</f>
        <v>-35.6</v>
      </c>
      <c r="F15" s="27"/>
      <c r="G15" s="42">
        <v>586</v>
      </c>
      <c r="H15" s="29"/>
      <c r="I15" s="30">
        <f>E15-G15+1</f>
        <v>-620.6</v>
      </c>
      <c r="K15" s="26">
        <v>-427</v>
      </c>
      <c r="L15" s="27"/>
      <c r="M15" s="42">
        <v>-16</v>
      </c>
      <c r="N15" s="29"/>
      <c r="O15" s="30">
        <f t="shared" ref="O15:O21" si="0">K15-M15</f>
        <v>-411</v>
      </c>
      <c r="P15" s="31">
        <f>'[14]Page 2 - Core Income '!$Q$15</f>
        <v>-427.2</v>
      </c>
      <c r="R15" s="253">
        <v>0</v>
      </c>
      <c r="S15" s="31">
        <v>-16</v>
      </c>
      <c r="W15" s="16"/>
      <c r="X15" s="16"/>
      <c r="Y15" s="16"/>
      <c r="Z15" s="25"/>
    </row>
    <row r="16" spans="3:26">
      <c r="C16" s="74" t="s">
        <v>79</v>
      </c>
      <c r="E16" s="26">
        <f>'[14]Page 2 - Core Income '!$E$16</f>
        <v>-2346.6631799999996</v>
      </c>
      <c r="F16" s="27"/>
      <c r="G16" s="42">
        <v>-2617</v>
      </c>
      <c r="H16" s="29"/>
      <c r="I16" s="30">
        <f t="shared" ref="I16:I21" si="1">E16-G16</f>
        <v>270.33682000000044</v>
      </c>
      <c r="K16" s="26">
        <v>-28160</v>
      </c>
      <c r="L16" s="27"/>
      <c r="M16" s="42">
        <v>-28491</v>
      </c>
      <c r="N16" s="29"/>
      <c r="O16" s="30">
        <f t="shared" si="0"/>
        <v>331</v>
      </c>
      <c r="P16" s="31">
        <f>'[14]Page 2 - Core Income '!$Q$16</f>
        <v>-28159.959140000014</v>
      </c>
      <c r="R16" s="254">
        <v>-27834</v>
      </c>
      <c r="S16" s="31">
        <v>-28491</v>
      </c>
      <c r="W16" s="16"/>
      <c r="X16" s="16"/>
      <c r="Y16" s="16"/>
      <c r="Z16" s="25"/>
    </row>
    <row r="17" spans="3:26">
      <c r="C17" s="74" t="s">
        <v>80</v>
      </c>
      <c r="E17" s="26">
        <f>'[14]Page 2 - Core Income '!$E$17</f>
        <v>-697.95345999999995</v>
      </c>
      <c r="F17" s="27"/>
      <c r="G17" s="42">
        <v>-767</v>
      </c>
      <c r="H17" s="29"/>
      <c r="I17" s="30">
        <f t="shared" si="1"/>
        <v>69.04654000000005</v>
      </c>
      <c r="K17" s="26">
        <v>-8375</v>
      </c>
      <c r="L17" s="27"/>
      <c r="M17" s="42">
        <v>-9021</v>
      </c>
      <c r="N17" s="29"/>
      <c r="O17" s="30">
        <f t="shared" si="0"/>
        <v>646</v>
      </c>
      <c r="P17" s="31">
        <f>'[14]Page 2 - Core Income '!$Q$17</f>
        <v>-8375.4413600000007</v>
      </c>
      <c r="R17" s="226">
        <v>-8238</v>
      </c>
      <c r="S17" s="31">
        <v>-9021</v>
      </c>
      <c r="W17" s="16"/>
      <c r="X17" s="16"/>
      <c r="Y17" s="16"/>
      <c r="Z17" s="25"/>
    </row>
    <row r="18" spans="3:26">
      <c r="C18" s="74" t="s">
        <v>81</v>
      </c>
      <c r="E18" s="26">
        <f>'[14]Page 2 - Core Income '!$E$18</f>
        <v>-1554.6452600000002</v>
      </c>
      <c r="F18" s="27"/>
      <c r="G18" s="42">
        <v>-1492</v>
      </c>
      <c r="H18" s="29"/>
      <c r="I18" s="30">
        <f t="shared" si="1"/>
        <v>-62.645260000000235</v>
      </c>
      <c r="K18" s="26">
        <v>-18656</v>
      </c>
      <c r="L18" s="27"/>
      <c r="M18" s="42">
        <v>-18434</v>
      </c>
      <c r="N18" s="29"/>
      <c r="O18" s="30">
        <f t="shared" si="0"/>
        <v>-222</v>
      </c>
      <c r="P18" s="31">
        <f>'[14]Page 2 - Core Income '!$Q$18</f>
        <v>-18655.74193</v>
      </c>
      <c r="R18" s="226">
        <v>-18454</v>
      </c>
      <c r="S18" s="31">
        <v>-18434</v>
      </c>
      <c r="W18" s="16"/>
      <c r="X18" s="16"/>
      <c r="Y18" s="16"/>
      <c r="Z18" s="25"/>
    </row>
    <row r="19" spans="3:26" ht="16.5" customHeight="1">
      <c r="C19" s="74" t="s">
        <v>82</v>
      </c>
      <c r="E19" s="26">
        <f>'[14]Page 2 - Core Income '!$E$19</f>
        <v>-30.999320000000001</v>
      </c>
      <c r="F19" s="27"/>
      <c r="G19" s="42">
        <v>90</v>
      </c>
      <c r="H19" s="29"/>
      <c r="I19" s="30">
        <f t="shared" si="1"/>
        <v>-120.99932</v>
      </c>
      <c r="K19" s="26">
        <v>-372</v>
      </c>
      <c r="L19" s="27"/>
      <c r="M19" s="42">
        <v>-564</v>
      </c>
      <c r="N19" s="29"/>
      <c r="O19" s="30">
        <f t="shared" si="0"/>
        <v>192</v>
      </c>
      <c r="P19" s="31">
        <f>'[14]Page 2 - Core Income '!$Q$19</f>
        <v>-371.99184000000002</v>
      </c>
      <c r="R19" s="226">
        <v>-372</v>
      </c>
      <c r="S19" s="31">
        <v>-564</v>
      </c>
      <c r="W19" s="16"/>
      <c r="X19" s="16"/>
      <c r="Y19" s="16"/>
      <c r="Z19" s="25"/>
    </row>
    <row r="20" spans="3:26">
      <c r="C20" s="74" t="s">
        <v>215</v>
      </c>
      <c r="E20" s="26">
        <v>-401</v>
      </c>
      <c r="F20" s="27"/>
      <c r="G20" s="42">
        <v>-464</v>
      </c>
      <c r="H20" s="29"/>
      <c r="I20" s="30">
        <f t="shared" si="1"/>
        <v>63</v>
      </c>
      <c r="K20" s="26">
        <v>-4922</v>
      </c>
      <c r="L20" s="27"/>
      <c r="M20" s="42">
        <v>-5112</v>
      </c>
      <c r="N20" s="29"/>
      <c r="O20" s="30">
        <f t="shared" si="0"/>
        <v>190</v>
      </c>
      <c r="P20" s="31">
        <f>'[14]Page 2 - Core Income '!$Q$20</f>
        <v>-4921.6922299999997</v>
      </c>
      <c r="R20" s="31">
        <v>-5000</v>
      </c>
      <c r="S20" s="31">
        <v>-5112</v>
      </c>
      <c r="W20" s="16"/>
      <c r="X20" s="16"/>
      <c r="Y20" s="16"/>
      <c r="Z20" s="16"/>
    </row>
    <row r="21" spans="3:26">
      <c r="C21" s="160" t="s">
        <v>11</v>
      </c>
      <c r="E21" s="26">
        <v>-169</v>
      </c>
      <c r="F21" s="27"/>
      <c r="G21" s="42">
        <v>-341</v>
      </c>
      <c r="H21" s="29"/>
      <c r="I21" s="30">
        <f t="shared" si="1"/>
        <v>172</v>
      </c>
      <c r="K21" s="26">
        <v>-2030</v>
      </c>
      <c r="L21" s="27"/>
      <c r="M21" s="42">
        <v>-3219</v>
      </c>
      <c r="N21" s="29"/>
      <c r="O21" s="30">
        <f t="shared" si="0"/>
        <v>1189</v>
      </c>
      <c r="P21" s="31">
        <f>'[14]Page 2 - Core Income '!$Q$21</f>
        <v>-2030.2547299999999</v>
      </c>
      <c r="R21" s="31">
        <v>-2030</v>
      </c>
      <c r="S21" s="31">
        <v>-3219</v>
      </c>
      <c r="W21" s="16"/>
      <c r="X21" s="16"/>
      <c r="Y21" s="16"/>
      <c r="Z21" s="16"/>
    </row>
    <row r="22" spans="3:26" ht="12" customHeight="1">
      <c r="C22" s="15" t="s">
        <v>12</v>
      </c>
      <c r="E22" s="45">
        <f>SUM(E15:E21)</f>
        <v>-5235.8612199999998</v>
      </c>
      <c r="F22" s="46"/>
      <c r="G22" s="47">
        <f>SUM(G15:G21)-1</f>
        <v>-5006</v>
      </c>
      <c r="H22" s="159"/>
      <c r="I22" s="49">
        <f>SUM(I15:I21)</f>
        <v>-229.86121999999978</v>
      </c>
      <c r="K22" s="45">
        <f>SUM(K15:K21)</f>
        <v>-62942</v>
      </c>
      <c r="L22" s="46"/>
      <c r="M22" s="47">
        <f>SUM(M15:M21)-1</f>
        <v>-64858</v>
      </c>
      <c r="N22" s="159"/>
      <c r="O22" s="49">
        <f>SUM(O15:O21)</f>
        <v>1915</v>
      </c>
      <c r="P22" s="50">
        <f>SUM(P15:P21)</f>
        <v>-62942.281230000022</v>
      </c>
      <c r="R22" s="50">
        <f>SUM(R15:R21)</f>
        <v>-61928</v>
      </c>
      <c r="S22" s="228">
        <f>SUM(S15:S21)-1</f>
        <v>-64858</v>
      </c>
      <c r="W22" s="16"/>
      <c r="X22" s="16"/>
      <c r="Y22" s="16"/>
      <c r="Z22" s="16"/>
    </row>
    <row r="23" spans="3:26">
      <c r="C23" s="10"/>
      <c r="E23" s="26"/>
      <c r="F23" s="27"/>
      <c r="G23" s="42"/>
      <c r="H23" s="29"/>
      <c r="I23" s="30"/>
      <c r="K23" s="26"/>
      <c r="L23" s="27"/>
      <c r="M23" s="42"/>
      <c r="N23" s="29"/>
      <c r="O23" s="30"/>
      <c r="P23" s="10"/>
      <c r="R23" s="10"/>
      <c r="S23" s="229"/>
      <c r="W23" s="16"/>
      <c r="X23" s="16"/>
      <c r="Y23" s="16"/>
      <c r="Z23" s="16"/>
    </row>
    <row r="24" spans="3:26">
      <c r="C24" s="44" t="s">
        <v>153</v>
      </c>
      <c r="E24" s="45">
        <f>E22+E13</f>
        <v>-13234.861219999999</v>
      </c>
      <c r="F24" s="46"/>
      <c r="G24" s="47">
        <f>G22+G13</f>
        <v>-13005</v>
      </c>
      <c r="H24" s="48"/>
      <c r="I24" s="49">
        <f>I22+I13</f>
        <v>-229.86121999999978</v>
      </c>
      <c r="K24" s="45">
        <f>K22+K13</f>
        <v>-134040</v>
      </c>
      <c r="L24" s="46"/>
      <c r="M24" s="47">
        <f>M22+M13</f>
        <v>-135956</v>
      </c>
      <c r="N24" s="48"/>
      <c r="O24" s="49">
        <f>O22+O13</f>
        <v>1915</v>
      </c>
      <c r="P24" s="50">
        <f>P22+P13</f>
        <v>-134040.74331000002</v>
      </c>
      <c r="R24" s="50">
        <f>R22+R13-1</f>
        <v>-134301</v>
      </c>
      <c r="S24" s="228">
        <f>S22+S13</f>
        <v>-135956</v>
      </c>
      <c r="W24" s="16"/>
      <c r="X24" s="16"/>
      <c r="Y24" s="16"/>
      <c r="Z24" s="16"/>
    </row>
    <row r="25" spans="3:26" ht="13.5" thickBot="1">
      <c r="C25" s="62"/>
      <c r="E25" s="158"/>
      <c r="F25" s="64"/>
      <c r="G25" s="65"/>
      <c r="H25" s="66"/>
      <c r="I25" s="67"/>
      <c r="K25" s="63"/>
      <c r="L25" s="64"/>
      <c r="M25" s="65"/>
      <c r="N25" s="66"/>
      <c r="O25" s="67"/>
      <c r="P25" s="62"/>
      <c r="R25" s="62"/>
      <c r="S25" s="230"/>
      <c r="W25" s="16"/>
      <c r="X25" s="16"/>
      <c r="Y25" s="16"/>
      <c r="Z25" s="25"/>
    </row>
    <row r="26" spans="3:26">
      <c r="O26" s="221"/>
      <c r="P26" s="221"/>
      <c r="S26" s="2"/>
      <c r="W26" s="16"/>
      <c r="X26" s="16"/>
      <c r="Y26" s="16"/>
      <c r="Z26" s="25"/>
    </row>
    <row r="27" spans="3:26">
      <c r="E27" s="218"/>
      <c r="O27" s="215"/>
      <c r="P27" s="215"/>
      <c r="S27" s="2"/>
      <c r="W27" s="16"/>
      <c r="X27" s="16"/>
      <c r="Y27" s="16"/>
      <c r="Z27" s="16"/>
    </row>
    <row r="28" spans="3:26">
      <c r="W28" s="16"/>
      <c r="X28" s="16"/>
      <c r="Y28" s="16"/>
      <c r="Z28" s="16"/>
    </row>
    <row r="29" spans="3:26">
      <c r="W29" s="16"/>
      <c r="X29" s="16"/>
      <c r="Y29" s="16"/>
      <c r="Z29" s="16"/>
    </row>
    <row r="30" spans="3:26">
      <c r="W30" s="16"/>
      <c r="X30" s="16"/>
      <c r="Y30" s="16"/>
      <c r="Z30" s="16"/>
    </row>
    <row r="31" spans="3:26">
      <c r="W31" s="16"/>
      <c r="X31" s="16"/>
      <c r="Y31" s="16"/>
      <c r="Z31" s="16"/>
    </row>
    <row r="32" spans="3:26">
      <c r="X32" s="16"/>
    </row>
  </sheetData>
  <mergeCells count="2">
    <mergeCell ref="K7:O7"/>
    <mergeCell ref="E7:I7"/>
  </mergeCells>
  <phoneticPr fontId="7" type="noConversion"/>
  <printOptions horizontalCentered="1"/>
  <pageMargins left="0.27" right="0.26" top="0.23622047244094491" bottom="0.31" header="0.19685039370078741" footer="0.23622047244094491"/>
  <pageSetup paperSize="9" scale="87" orientation="landscape" cellComments="asDisplayed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C1:W41"/>
  <sheetViews>
    <sheetView showGridLines="0" topLeftCell="C1" zoomScale="90" zoomScaleNormal="90" workbookViewId="0">
      <selection activeCell="I31" sqref="I31"/>
    </sheetView>
  </sheetViews>
  <sheetFormatPr defaultRowHeight="12.75"/>
  <cols>
    <col min="1" max="1" width="9.140625" style="1"/>
    <col min="2" max="2" width="2.7109375" style="1" customWidth="1"/>
    <col min="3" max="3" width="33.140625" style="1" bestFit="1" customWidth="1"/>
    <col min="4" max="4" width="2.7109375" style="1" customWidth="1"/>
    <col min="5" max="5" width="11.42578125" style="2" customWidth="1"/>
    <col min="6" max="6" width="1.85546875" style="2" customWidth="1"/>
    <col min="7" max="7" width="10.140625" style="2" bestFit="1" customWidth="1"/>
    <col min="8" max="8" width="3.42578125" style="2" customWidth="1"/>
    <col min="9" max="9" width="9.7109375" style="2" customWidth="1"/>
    <col min="10" max="10" width="2.7109375" style="1" customWidth="1"/>
    <col min="11" max="11" width="11.28515625" style="2" customWidth="1"/>
    <col min="12" max="12" width="2.7109375" style="2" customWidth="1"/>
    <col min="13" max="13" width="11.28515625" style="2" bestFit="1" customWidth="1"/>
    <col min="14" max="14" width="2.7109375" style="2" customWidth="1"/>
    <col min="15" max="15" width="10.140625" style="2" bestFit="1" customWidth="1"/>
    <col min="16" max="17" width="2.7109375" style="1" customWidth="1"/>
    <col min="18" max="18" width="15.5703125" style="212" customWidth="1"/>
    <col min="19" max="19" width="5.85546875" style="212" customWidth="1"/>
    <col min="20" max="20" width="17.5703125" style="212" customWidth="1"/>
    <col min="21" max="21" width="13.140625" style="1" customWidth="1"/>
    <col min="22" max="22" width="9.140625" style="1"/>
    <col min="23" max="23" width="10.28515625" style="1" bestFit="1" customWidth="1"/>
    <col min="24" max="16384" width="9.140625" style="1"/>
  </cols>
  <sheetData>
    <row r="1" spans="3:23">
      <c r="J1" s="2"/>
    </row>
    <row r="2" spans="3:23">
      <c r="J2" s="2"/>
    </row>
    <row r="3" spans="3:23">
      <c r="C3" s="4" t="s">
        <v>89</v>
      </c>
      <c r="I3" s="5"/>
      <c r="J3" s="2"/>
      <c r="M3" s="6">
        <v>-40726.600127729762</v>
      </c>
    </row>
    <row r="4" spans="3:23">
      <c r="C4" s="4" t="str">
        <f>Summary!C4</f>
        <v>2018/19 - March 2019</v>
      </c>
      <c r="J4" s="2"/>
    </row>
    <row r="5" spans="3:23" ht="13.5" thickBot="1">
      <c r="C5" s="7"/>
    </row>
    <row r="6" spans="3:23" ht="13.5" thickBot="1">
      <c r="C6" s="7"/>
      <c r="R6" s="259" t="s">
        <v>177</v>
      </c>
      <c r="S6" s="261"/>
      <c r="T6" s="259" t="s">
        <v>179</v>
      </c>
      <c r="U6" s="260" t="s">
        <v>178</v>
      </c>
    </row>
    <row r="7" spans="3:23">
      <c r="C7" s="8"/>
      <c r="E7" s="322" t="str">
        <f>Summary!E7</f>
        <v>March</v>
      </c>
      <c r="F7" s="313"/>
      <c r="G7" s="313"/>
      <c r="H7" s="313"/>
      <c r="I7" s="314"/>
      <c r="K7" s="312" t="s">
        <v>1</v>
      </c>
      <c r="L7" s="313"/>
      <c r="M7" s="313"/>
      <c r="N7" s="313"/>
      <c r="O7" s="314"/>
      <c r="R7" s="222" t="s">
        <v>3</v>
      </c>
      <c r="S7" s="262"/>
      <c r="T7" s="222" t="s">
        <v>3</v>
      </c>
      <c r="U7" s="9" t="s">
        <v>2</v>
      </c>
    </row>
    <row r="8" spans="3:23">
      <c r="C8" s="10"/>
      <c r="E8" s="208" t="s">
        <v>4</v>
      </c>
      <c r="F8" s="209"/>
      <c r="G8" s="210" t="s">
        <v>5</v>
      </c>
      <c r="H8" s="209"/>
      <c r="I8" s="211" t="s">
        <v>6</v>
      </c>
      <c r="J8" s="212"/>
      <c r="K8" s="208" t="s">
        <v>4</v>
      </c>
      <c r="L8" s="209"/>
      <c r="M8" s="210" t="s">
        <v>5</v>
      </c>
      <c r="N8" s="12"/>
      <c r="O8" s="14" t="s">
        <v>6</v>
      </c>
      <c r="R8" s="223" t="s">
        <v>4</v>
      </c>
      <c r="S8" s="262"/>
      <c r="T8" s="223" t="s">
        <v>4</v>
      </c>
      <c r="U8" s="15" t="s">
        <v>7</v>
      </c>
    </row>
    <row r="9" spans="3:23">
      <c r="C9" s="10"/>
      <c r="E9" s="17" t="s">
        <v>8</v>
      </c>
      <c r="F9" s="18"/>
      <c r="G9" s="19" t="s">
        <v>8</v>
      </c>
      <c r="H9" s="18"/>
      <c r="I9" s="20" t="s">
        <v>8</v>
      </c>
      <c r="K9" s="17" t="s">
        <v>8</v>
      </c>
      <c r="L9" s="18"/>
      <c r="M9" s="19" t="s">
        <v>8</v>
      </c>
      <c r="N9" s="18"/>
      <c r="O9" s="20" t="s">
        <v>8</v>
      </c>
      <c r="R9" s="224" t="s">
        <v>8</v>
      </c>
      <c r="S9" s="263"/>
      <c r="T9" s="224" t="s">
        <v>8</v>
      </c>
      <c r="U9" s="21" t="s">
        <v>8</v>
      </c>
    </row>
    <row r="10" spans="3:23">
      <c r="C10" s="10"/>
      <c r="E10" s="51"/>
      <c r="F10" s="27"/>
      <c r="G10" s="162"/>
      <c r="H10" s="29"/>
      <c r="I10" s="30"/>
      <c r="K10" s="26"/>
      <c r="L10" s="27"/>
      <c r="M10" s="42"/>
      <c r="N10" s="29"/>
      <c r="O10" s="30"/>
      <c r="R10" s="231"/>
      <c r="S10" s="264"/>
      <c r="T10" s="231"/>
      <c r="U10" s="43"/>
    </row>
    <row r="11" spans="3:23">
      <c r="C11" s="44" t="s">
        <v>85</v>
      </c>
      <c r="E11" s="26"/>
      <c r="F11" s="27"/>
      <c r="G11" s="42"/>
      <c r="H11" s="29"/>
      <c r="I11" s="30"/>
      <c r="K11" s="26"/>
      <c r="L11" s="27"/>
      <c r="M11" s="42"/>
      <c r="N11" s="29"/>
      <c r="O11" s="30"/>
      <c r="R11" s="231"/>
      <c r="S11" s="264"/>
      <c r="T11" s="231"/>
      <c r="U11" s="43"/>
    </row>
    <row r="12" spans="3:23">
      <c r="C12" s="10"/>
      <c r="E12" s="51"/>
      <c r="F12" s="53"/>
      <c r="G12" s="54"/>
      <c r="H12" s="55"/>
      <c r="I12" s="56"/>
      <c r="K12" s="51"/>
      <c r="L12" s="53"/>
      <c r="M12" s="54"/>
      <c r="N12" s="55"/>
      <c r="O12" s="56"/>
      <c r="R12" s="231"/>
      <c r="S12" s="264"/>
      <c r="T12" s="231"/>
      <c r="U12" s="43"/>
    </row>
    <row r="13" spans="3:23">
      <c r="C13" s="57" t="s">
        <v>13</v>
      </c>
      <c r="E13" s="51"/>
      <c r="F13" s="53"/>
      <c r="G13" s="54"/>
      <c r="H13" s="55"/>
      <c r="I13" s="56"/>
      <c r="K13" s="51"/>
      <c r="L13" s="53"/>
      <c r="M13" s="54"/>
      <c r="N13" s="55"/>
      <c r="O13" s="56"/>
      <c r="R13" s="231"/>
      <c r="S13" s="264"/>
      <c r="T13" s="231"/>
      <c r="U13" s="43"/>
    </row>
    <row r="14" spans="3:23">
      <c r="C14" s="10" t="s">
        <v>14</v>
      </c>
      <c r="E14" s="26">
        <v>2017</v>
      </c>
      <c r="F14" s="27"/>
      <c r="G14" s="42">
        <v>2096</v>
      </c>
      <c r="H14" s="29"/>
      <c r="I14" s="30">
        <f>E14-G14</f>
        <v>-79</v>
      </c>
      <c r="K14" s="26">
        <v>22879</v>
      </c>
      <c r="L14" s="27"/>
      <c r="M14" s="42">
        <v>24131</v>
      </c>
      <c r="N14" s="29"/>
      <c r="O14" s="30">
        <f>K14-M14</f>
        <v>-1252</v>
      </c>
      <c r="R14" s="226">
        <v>22879</v>
      </c>
      <c r="S14" s="233"/>
      <c r="T14" s="226">
        <v>20723</v>
      </c>
      <c r="U14" s="31">
        <f>M14</f>
        <v>24131</v>
      </c>
      <c r="W14" s="61"/>
    </row>
    <row r="15" spans="3:23">
      <c r="C15" s="10" t="s">
        <v>15</v>
      </c>
      <c r="E15" s="26">
        <v>2625</v>
      </c>
      <c r="F15" s="27"/>
      <c r="G15" s="42">
        <v>2496</v>
      </c>
      <c r="H15" s="29"/>
      <c r="I15" s="30">
        <f>E15-G15</f>
        <v>129</v>
      </c>
      <c r="K15" s="26">
        <v>30655</v>
      </c>
      <c r="L15" s="27"/>
      <c r="M15" s="42">
        <v>30044</v>
      </c>
      <c r="N15" s="29"/>
      <c r="O15" s="30">
        <f>K15-M15</f>
        <v>611</v>
      </c>
      <c r="R15" s="226">
        <v>30655</v>
      </c>
      <c r="S15" s="233"/>
      <c r="T15" s="226">
        <v>28387</v>
      </c>
      <c r="U15" s="31">
        <f>M15</f>
        <v>30044</v>
      </c>
      <c r="W15" s="61"/>
    </row>
    <row r="16" spans="3:23">
      <c r="C16" s="10" t="s">
        <v>16</v>
      </c>
      <c r="E16" s="26">
        <v>1311</v>
      </c>
      <c r="F16" s="27"/>
      <c r="G16" s="42">
        <v>1282</v>
      </c>
      <c r="H16" s="29"/>
      <c r="I16" s="30">
        <f>E16-G16</f>
        <v>29</v>
      </c>
      <c r="K16" s="26">
        <v>14434</v>
      </c>
      <c r="L16" s="27"/>
      <c r="M16" s="42">
        <v>14124</v>
      </c>
      <c r="N16" s="29"/>
      <c r="O16" s="30">
        <f>K16-M16</f>
        <v>310</v>
      </c>
      <c r="R16" s="226">
        <v>14434</v>
      </c>
      <c r="S16" s="233"/>
      <c r="T16" s="226">
        <v>12162</v>
      </c>
      <c r="U16" s="31">
        <f>M16</f>
        <v>14124</v>
      </c>
      <c r="W16" s="61"/>
    </row>
    <row r="17" spans="3:23">
      <c r="C17" s="10" t="s">
        <v>17</v>
      </c>
      <c r="E17" s="26">
        <v>678</v>
      </c>
      <c r="F17" s="27"/>
      <c r="G17" s="42">
        <v>649</v>
      </c>
      <c r="H17" s="29"/>
      <c r="I17" s="30">
        <f>E17-G17</f>
        <v>29</v>
      </c>
      <c r="K17" s="26">
        <v>7716</v>
      </c>
      <c r="L17" s="27"/>
      <c r="M17" s="42">
        <v>7555</v>
      </c>
      <c r="N17" s="29"/>
      <c r="O17" s="30">
        <f>K17-M17</f>
        <v>161</v>
      </c>
      <c r="R17" s="226">
        <v>7715</v>
      </c>
      <c r="S17" s="233"/>
      <c r="T17" s="226">
        <v>5556</v>
      </c>
      <c r="U17" s="31">
        <f>M17</f>
        <v>7555</v>
      </c>
      <c r="W17" s="61"/>
    </row>
    <row r="18" spans="3:23">
      <c r="C18" s="10" t="s">
        <v>18</v>
      </c>
      <c r="E18" s="26">
        <v>961</v>
      </c>
      <c r="F18" s="33"/>
      <c r="G18" s="42">
        <v>933</v>
      </c>
      <c r="H18" s="29"/>
      <c r="I18" s="30">
        <f>E18-G18</f>
        <v>28</v>
      </c>
      <c r="K18" s="32">
        <v>11273</v>
      </c>
      <c r="L18" s="27"/>
      <c r="M18" s="163">
        <v>11350</v>
      </c>
      <c r="N18" s="29"/>
      <c r="O18" s="30">
        <f>K18-M18</f>
        <v>-77</v>
      </c>
      <c r="R18" s="226">
        <v>11273</v>
      </c>
      <c r="S18" s="233"/>
      <c r="T18" s="226">
        <v>8976</v>
      </c>
      <c r="U18" s="31">
        <f>M18</f>
        <v>11350</v>
      </c>
      <c r="W18" s="61"/>
    </row>
    <row r="19" spans="3:23">
      <c r="C19" s="44" t="s">
        <v>19</v>
      </c>
      <c r="E19" s="45">
        <f>SUM(E14:E18)</f>
        <v>7592</v>
      </c>
      <c r="F19" s="46"/>
      <c r="G19" s="47">
        <f>SUM(G14:G18)</f>
        <v>7456</v>
      </c>
      <c r="H19" s="48"/>
      <c r="I19" s="49">
        <f>SUM(I14:I18)</f>
        <v>136</v>
      </c>
      <c r="K19" s="45">
        <f>SUM(K14:K18)</f>
        <v>86957</v>
      </c>
      <c r="L19" s="46"/>
      <c r="M19" s="47">
        <f>SUM(M14:M18)-1</f>
        <v>87203</v>
      </c>
      <c r="N19" s="48"/>
      <c r="O19" s="49">
        <f>SUM(O14:O18)+1</f>
        <v>-246</v>
      </c>
      <c r="R19" s="228">
        <f>SUM(R14:R18)</f>
        <v>86956</v>
      </c>
      <c r="S19" s="265"/>
      <c r="T19" s="228">
        <f>SUM(T14:T18)+1</f>
        <v>75805</v>
      </c>
      <c r="U19" s="50">
        <f>SUM(U14:U18)-1</f>
        <v>87203</v>
      </c>
      <c r="W19" s="61"/>
    </row>
    <row r="20" spans="3:23">
      <c r="C20" s="44"/>
      <c r="E20" s="37"/>
      <c r="F20" s="27"/>
      <c r="G20" s="38"/>
      <c r="H20" s="39"/>
      <c r="I20" s="40"/>
      <c r="K20" s="37"/>
      <c r="L20" s="27"/>
      <c r="M20" s="38"/>
      <c r="N20" s="39"/>
      <c r="O20" s="40"/>
      <c r="R20" s="231"/>
      <c r="S20" s="264"/>
      <c r="T20" s="231"/>
      <c r="U20" s="43"/>
      <c r="W20" s="61"/>
    </row>
    <row r="21" spans="3:23">
      <c r="C21" s="57" t="s">
        <v>20</v>
      </c>
      <c r="E21" s="26"/>
      <c r="F21" s="27"/>
      <c r="G21" s="42"/>
      <c r="H21" s="29"/>
      <c r="I21" s="30"/>
      <c r="K21" s="26"/>
      <c r="L21" s="27"/>
      <c r="M21" s="42"/>
      <c r="N21" s="29"/>
      <c r="O21" s="30"/>
      <c r="R21" s="231"/>
      <c r="S21" s="264"/>
      <c r="T21" s="231"/>
      <c r="U21" s="43"/>
      <c r="W21" s="61"/>
    </row>
    <row r="22" spans="3:23">
      <c r="C22" s="57" t="s">
        <v>92</v>
      </c>
      <c r="E22" s="26"/>
      <c r="F22" s="27"/>
      <c r="G22" s="42"/>
      <c r="H22" s="29"/>
      <c r="I22" s="30"/>
      <c r="K22" s="26"/>
      <c r="L22" s="27"/>
      <c r="M22" s="42"/>
      <c r="N22" s="29"/>
      <c r="O22" s="30"/>
      <c r="R22" s="231"/>
      <c r="S22" s="264"/>
      <c r="T22" s="231"/>
      <c r="U22" s="43"/>
      <c r="W22" s="61"/>
    </row>
    <row r="23" spans="3:23">
      <c r="C23" s="76" t="s">
        <v>94</v>
      </c>
      <c r="E23" s="26">
        <v>359</v>
      </c>
      <c r="F23" s="27"/>
      <c r="G23" s="42">
        <v>275</v>
      </c>
      <c r="H23" s="29"/>
      <c r="I23" s="30">
        <f>E23-G23</f>
        <v>84</v>
      </c>
      <c r="K23" s="26">
        <v>4099</v>
      </c>
      <c r="L23" s="27"/>
      <c r="M23" s="42">
        <v>3440</v>
      </c>
      <c r="N23" s="29"/>
      <c r="O23" s="30">
        <f>K23-M23</f>
        <v>659</v>
      </c>
      <c r="R23" s="226">
        <v>4099</v>
      </c>
      <c r="S23" s="233"/>
      <c r="T23" s="226">
        <v>3746</v>
      </c>
      <c r="U23" s="31">
        <f>M23</f>
        <v>3440</v>
      </c>
      <c r="W23" s="61"/>
    </row>
    <row r="24" spans="3:23">
      <c r="C24" s="76" t="s">
        <v>95</v>
      </c>
      <c r="E24" s="26">
        <v>2839</v>
      </c>
      <c r="F24" s="27"/>
      <c r="G24" s="42">
        <v>2590</v>
      </c>
      <c r="H24" s="29"/>
      <c r="I24" s="30">
        <v>487</v>
      </c>
      <c r="K24" s="26">
        <v>24306</v>
      </c>
      <c r="L24" s="27"/>
      <c r="M24" s="42">
        <v>23948</v>
      </c>
      <c r="N24" s="29"/>
      <c r="O24" s="30">
        <f>K24-M24</f>
        <v>358</v>
      </c>
      <c r="R24" s="226">
        <v>24306</v>
      </c>
      <c r="S24" s="233"/>
      <c r="T24" s="226">
        <v>20907</v>
      </c>
      <c r="U24" s="31">
        <f>M24</f>
        <v>23948</v>
      </c>
      <c r="W24" s="61"/>
    </row>
    <row r="25" spans="3:23">
      <c r="C25" s="76" t="s">
        <v>96</v>
      </c>
      <c r="E25" s="32">
        <v>83</v>
      </c>
      <c r="F25" s="33"/>
      <c r="G25" s="163">
        <v>174</v>
      </c>
      <c r="H25" s="33"/>
      <c r="I25" s="35">
        <f>E25-G25</f>
        <v>-91</v>
      </c>
      <c r="K25" s="32">
        <v>1400</v>
      </c>
      <c r="L25" s="33"/>
      <c r="M25" s="163">
        <v>1762</v>
      </c>
      <c r="N25" s="34"/>
      <c r="O25" s="35">
        <f>K25-M25</f>
        <v>-362</v>
      </c>
      <c r="R25" s="227">
        <f>'[15]Core Summary'!$I$16/1000</f>
        <v>1399.6319599999999</v>
      </c>
      <c r="S25" s="233"/>
      <c r="T25" s="227">
        <v>835</v>
      </c>
      <c r="U25" s="36">
        <f>M25</f>
        <v>1762</v>
      </c>
      <c r="W25" s="61"/>
    </row>
    <row r="26" spans="3:23">
      <c r="C26" s="161" t="s">
        <v>93</v>
      </c>
      <c r="E26" s="37">
        <f>SUM(E23:E25)</f>
        <v>3281</v>
      </c>
      <c r="F26" s="27"/>
      <c r="G26" s="166">
        <f>SUM(G23:G25)</f>
        <v>3039</v>
      </c>
      <c r="H26" s="29"/>
      <c r="I26" s="40">
        <f>SUM(I23:I25)</f>
        <v>480</v>
      </c>
      <c r="K26" s="37">
        <f>SUM(K23:K25)</f>
        <v>29805</v>
      </c>
      <c r="L26" s="27"/>
      <c r="M26" s="166">
        <f>SUM(M23:M25)</f>
        <v>29150</v>
      </c>
      <c r="N26" s="29"/>
      <c r="O26" s="40">
        <f>SUM(O23:O25)</f>
        <v>655</v>
      </c>
      <c r="R26" s="225">
        <f>SUM(R23:R25)</f>
        <v>29804.631959999999</v>
      </c>
      <c r="S26" s="265"/>
      <c r="T26" s="225">
        <f>SUM(T23:T25)</f>
        <v>25488</v>
      </c>
      <c r="U26" s="24">
        <f>SUM(U23:U25)</f>
        <v>29150</v>
      </c>
      <c r="W26" s="61"/>
    </row>
    <row r="27" spans="3:23">
      <c r="C27" s="57" t="s">
        <v>97</v>
      </c>
      <c r="E27" s="37"/>
      <c r="F27" s="27"/>
      <c r="G27" s="42"/>
      <c r="H27" s="29"/>
      <c r="I27" s="30"/>
      <c r="K27" s="37"/>
      <c r="L27" s="27"/>
      <c r="M27" s="42"/>
      <c r="N27" s="29"/>
      <c r="O27" s="30"/>
      <c r="R27" s="231"/>
      <c r="S27" s="264"/>
      <c r="T27" s="231"/>
      <c r="U27" s="43"/>
      <c r="W27" s="61"/>
    </row>
    <row r="28" spans="3:23">
      <c r="C28" s="160" t="s">
        <v>98</v>
      </c>
      <c r="E28" s="26">
        <v>974</v>
      </c>
      <c r="F28" s="27"/>
      <c r="G28" s="42">
        <v>1230</v>
      </c>
      <c r="H28" s="29"/>
      <c r="I28" s="30">
        <f>E28-G28</f>
        <v>-256</v>
      </c>
      <c r="K28" s="26">
        <v>6442</v>
      </c>
      <c r="L28" s="27"/>
      <c r="M28" s="42">
        <v>6855</v>
      </c>
      <c r="N28" s="29"/>
      <c r="O28" s="30">
        <f>K28-M28</f>
        <v>-413</v>
      </c>
      <c r="R28" s="226">
        <v>6442</v>
      </c>
      <c r="S28" s="233"/>
      <c r="T28" s="226">
        <v>3349</v>
      </c>
      <c r="U28" s="31">
        <f>M28</f>
        <v>6855</v>
      </c>
      <c r="W28" s="61"/>
    </row>
    <row r="29" spans="3:23">
      <c r="C29" s="160" t="s">
        <v>99</v>
      </c>
      <c r="E29" s="26">
        <v>637</v>
      </c>
      <c r="F29" s="27"/>
      <c r="G29" s="42">
        <v>490</v>
      </c>
      <c r="H29" s="29"/>
      <c r="I29" s="30">
        <f>E29-G29+1</f>
        <v>148</v>
      </c>
      <c r="K29" s="26">
        <v>6942</v>
      </c>
      <c r="L29" s="27"/>
      <c r="M29" s="42">
        <v>6931</v>
      </c>
      <c r="N29" s="29"/>
      <c r="O29" s="30">
        <f>K29-M29</f>
        <v>11</v>
      </c>
      <c r="R29" s="226">
        <v>6942</v>
      </c>
      <c r="S29" s="233"/>
      <c r="T29" s="226">
        <v>4746</v>
      </c>
      <c r="U29" s="31">
        <f>M29</f>
        <v>6931</v>
      </c>
      <c r="W29" s="61"/>
    </row>
    <row r="30" spans="3:23">
      <c r="C30" s="160" t="s">
        <v>100</v>
      </c>
      <c r="E30" s="32">
        <v>750</v>
      </c>
      <c r="F30" s="33"/>
      <c r="G30" s="163">
        <v>786</v>
      </c>
      <c r="H30" s="34"/>
      <c r="I30" s="35">
        <v>-277</v>
      </c>
      <c r="K30" s="32">
        <v>3895</v>
      </c>
      <c r="L30" s="33"/>
      <c r="M30" s="163">
        <v>5814</v>
      </c>
      <c r="N30" s="34"/>
      <c r="O30" s="35">
        <f>K30-M30</f>
        <v>-1919</v>
      </c>
      <c r="R30" s="227">
        <v>3896</v>
      </c>
      <c r="S30" s="233"/>
      <c r="T30" s="227">
        <v>24913</v>
      </c>
      <c r="U30" s="36">
        <f>M30</f>
        <v>5814</v>
      </c>
      <c r="W30" s="61"/>
    </row>
    <row r="31" spans="3:23">
      <c r="C31" s="164" t="s">
        <v>101</v>
      </c>
      <c r="E31" s="37">
        <f>SUM(E28:E30)</f>
        <v>2361</v>
      </c>
      <c r="F31" s="27"/>
      <c r="G31" s="38">
        <f>SUM(G28:G30)</f>
        <v>2506</v>
      </c>
      <c r="H31" s="29"/>
      <c r="I31" s="40">
        <f>SUM(I28:I30)-1</f>
        <v>-386</v>
      </c>
      <c r="K31" s="37">
        <f>SUM(K28:K30)-1</f>
        <v>17278</v>
      </c>
      <c r="L31" s="27"/>
      <c r="M31" s="213">
        <f>SUM(M28:M30)</f>
        <v>19600</v>
      </c>
      <c r="N31" s="29"/>
      <c r="O31" s="40">
        <f>SUM(O28:O30)</f>
        <v>-2321</v>
      </c>
      <c r="R31" s="225">
        <f>SUM(R28:R30)</f>
        <v>17280</v>
      </c>
      <c r="S31" s="265"/>
      <c r="T31" s="225">
        <f>SUM(T28:T30)</f>
        <v>33008</v>
      </c>
      <c r="U31" s="24">
        <f>SUM(U28:U30)</f>
        <v>19600</v>
      </c>
      <c r="W31" s="61"/>
    </row>
    <row r="32" spans="3:23">
      <c r="C32" s="164"/>
      <c r="E32" s="37"/>
      <c r="F32" s="27"/>
      <c r="G32" s="38"/>
      <c r="H32" s="29"/>
      <c r="I32" s="40"/>
      <c r="K32" s="26"/>
      <c r="L32" s="27"/>
      <c r="M32" s="42"/>
      <c r="N32" s="29"/>
      <c r="O32" s="30"/>
      <c r="R32" s="226"/>
      <c r="S32" s="233"/>
      <c r="T32" s="226"/>
      <c r="U32" s="31"/>
      <c r="W32" s="61"/>
    </row>
    <row r="33" spans="3:23">
      <c r="C33" s="44" t="s">
        <v>102</v>
      </c>
      <c r="E33" s="45">
        <f>E26+E31</f>
        <v>5642</v>
      </c>
      <c r="F33" s="46"/>
      <c r="G33" s="47">
        <f>G31+G26+1</f>
        <v>5546</v>
      </c>
      <c r="H33" s="48"/>
      <c r="I33" s="49">
        <f>I31+I26-1</f>
        <v>93</v>
      </c>
      <c r="K33" s="45">
        <f>K26+K31</f>
        <v>47083</v>
      </c>
      <c r="L33" s="46"/>
      <c r="M33" s="47">
        <f>M31+M26</f>
        <v>48750</v>
      </c>
      <c r="N33" s="48"/>
      <c r="O33" s="49">
        <f>O31+O26-1</f>
        <v>-1667</v>
      </c>
      <c r="R33" s="228">
        <f>R26+R31</f>
        <v>47084.631959999999</v>
      </c>
      <c r="S33" s="265"/>
      <c r="T33" s="228">
        <f>T26+T31</f>
        <v>58496</v>
      </c>
      <c r="U33" s="50">
        <f>U26+U31</f>
        <v>48750</v>
      </c>
      <c r="W33" s="61"/>
    </row>
    <row r="34" spans="3:23">
      <c r="C34" s="44"/>
      <c r="E34" s="37"/>
      <c r="F34" s="27"/>
      <c r="G34" s="38"/>
      <c r="H34" s="39"/>
      <c r="I34" s="40"/>
      <c r="K34" s="37"/>
      <c r="L34" s="27"/>
      <c r="M34" s="38"/>
      <c r="N34" s="39"/>
      <c r="O34" s="40"/>
      <c r="R34" s="231"/>
      <c r="S34" s="264"/>
      <c r="T34" s="231"/>
      <c r="U34" s="43"/>
    </row>
    <row r="35" spans="3:23">
      <c r="C35" s="10"/>
      <c r="E35" s="26"/>
      <c r="F35" s="27"/>
      <c r="G35" s="42"/>
      <c r="H35" s="29"/>
      <c r="I35" s="30"/>
      <c r="K35" s="26"/>
      <c r="L35" s="27"/>
      <c r="M35" s="42"/>
      <c r="N35" s="29"/>
      <c r="O35" s="30"/>
      <c r="R35" s="231"/>
      <c r="S35" s="264"/>
      <c r="T35" s="231"/>
      <c r="U35" s="43"/>
    </row>
    <row r="36" spans="3:23">
      <c r="C36" s="44" t="s">
        <v>28</v>
      </c>
      <c r="E36" s="45">
        <f>SUM(E35:E35)+E33+E19</f>
        <v>13234</v>
      </c>
      <c r="F36" s="46"/>
      <c r="G36" s="47">
        <f>SUM(G35:G35)+G33+G19</f>
        <v>13002</v>
      </c>
      <c r="H36" s="48"/>
      <c r="I36" s="49">
        <f>SUM(I35:I35)+I33+I19</f>
        <v>229</v>
      </c>
      <c r="K36" s="45">
        <f>SUM(K33+K19)</f>
        <v>134040</v>
      </c>
      <c r="L36" s="46"/>
      <c r="M36" s="47">
        <f>SUM(M33+M19)</f>
        <v>135953</v>
      </c>
      <c r="N36" s="48"/>
      <c r="O36" s="49">
        <f>SUM(O35:O35)+O33+O19</f>
        <v>-1913</v>
      </c>
      <c r="R36" s="228">
        <f>SUM(R35:R35)+R33+R19</f>
        <v>134040.63196</v>
      </c>
      <c r="S36" s="265"/>
      <c r="T36" s="228">
        <f>SUM(T35:T35)+T33+T19</f>
        <v>134301</v>
      </c>
      <c r="U36" s="50">
        <f>SUM(U35:U35)+U33+U19</f>
        <v>135953</v>
      </c>
    </row>
    <row r="37" spans="3:23" ht="13.5" thickBot="1">
      <c r="C37" s="62"/>
      <c r="E37" s="63"/>
      <c r="F37" s="64"/>
      <c r="G37" s="65"/>
      <c r="H37" s="66"/>
      <c r="I37" s="67"/>
      <c r="K37" s="63"/>
      <c r="L37" s="64"/>
      <c r="M37" s="65"/>
      <c r="N37" s="66"/>
      <c r="O37" s="67"/>
      <c r="R37" s="232"/>
      <c r="S37" s="264"/>
      <c r="T37" s="232"/>
      <c r="U37" s="68"/>
    </row>
    <row r="38" spans="3:23">
      <c r="C38" s="73"/>
      <c r="E38" s="55"/>
      <c r="F38" s="55"/>
      <c r="G38" s="55"/>
      <c r="H38" s="55"/>
      <c r="I38" s="29"/>
      <c r="K38" s="55"/>
      <c r="L38" s="55"/>
      <c r="M38" s="55"/>
      <c r="N38" s="55"/>
      <c r="O38" s="220"/>
      <c r="R38" s="233"/>
      <c r="S38" s="233"/>
      <c r="T38" s="233"/>
    </row>
    <row r="39" spans="3:23" hidden="1">
      <c r="E39" s="218" t="s">
        <v>149</v>
      </c>
    </row>
    <row r="40" spans="3:23" hidden="1">
      <c r="O40" s="214"/>
    </row>
    <row r="41" spans="3:23">
      <c r="R41" s="237"/>
      <c r="S41" s="237"/>
      <c r="T41" s="237"/>
    </row>
  </sheetData>
  <mergeCells count="2">
    <mergeCell ref="K7:O7"/>
    <mergeCell ref="E7:I7"/>
  </mergeCells>
  <phoneticPr fontId="7" type="noConversion"/>
  <printOptions horizontalCentered="1"/>
  <pageMargins left="0.27" right="0.26" top="0.23622047244094491" bottom="0.31" header="0.19685039370078741" footer="0.23622047244094491"/>
  <pageSetup paperSize="9" orientation="landscape" cellComments="asDisplayed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C1:X33"/>
  <sheetViews>
    <sheetView zoomScale="90" zoomScaleNormal="90" workbookViewId="0">
      <selection activeCell="J48" sqref="J48"/>
    </sheetView>
  </sheetViews>
  <sheetFormatPr defaultRowHeight="12.75"/>
  <cols>
    <col min="1" max="1" width="9.140625" style="1"/>
    <col min="2" max="2" width="2.7109375" style="1" customWidth="1"/>
    <col min="3" max="3" width="33.140625" style="1" bestFit="1" customWidth="1"/>
    <col min="4" max="4" width="2.7109375" style="1" customWidth="1"/>
    <col min="5" max="5" width="11.42578125" style="2" customWidth="1"/>
    <col min="6" max="6" width="1.85546875" style="2" customWidth="1"/>
    <col min="7" max="7" width="9.28515625" style="2" customWidth="1"/>
    <col min="8" max="8" width="3.42578125" style="2" customWidth="1"/>
    <col min="9" max="9" width="9.7109375" style="2" customWidth="1"/>
    <col min="10" max="10" width="2.7109375" style="1" customWidth="1"/>
    <col min="11" max="11" width="11.28515625" style="2" customWidth="1"/>
    <col min="12" max="12" width="2.7109375" style="2" customWidth="1"/>
    <col min="13" max="13" width="11.28515625" style="2" bestFit="1" customWidth="1"/>
    <col min="14" max="14" width="2.7109375" style="2" customWidth="1"/>
    <col min="15" max="15" width="10.140625" style="2" bestFit="1" customWidth="1"/>
    <col min="16" max="16" width="2.7109375" style="1" customWidth="1"/>
    <col min="17" max="17" width="13" style="3" customWidth="1"/>
    <col min="18" max="18" width="2.7109375" style="1" customWidth="1"/>
    <col min="19" max="19" width="17.28515625" style="1" bestFit="1" customWidth="1"/>
    <col min="20" max="20" width="11.140625" style="1" bestFit="1" customWidth="1"/>
    <col min="21" max="21" width="9.140625" style="1"/>
    <col min="22" max="22" width="17.42578125" style="1" bestFit="1" customWidth="1"/>
    <col min="23" max="23" width="9.140625" style="1"/>
    <col min="24" max="24" width="11.28515625" style="1" bestFit="1" customWidth="1"/>
    <col min="25" max="16384" width="9.140625" style="1"/>
  </cols>
  <sheetData>
    <row r="1" spans="3:24">
      <c r="J1" s="2"/>
    </row>
    <row r="2" spans="3:24">
      <c r="J2" s="2"/>
    </row>
    <row r="3" spans="3:24">
      <c r="C3" s="4" t="s">
        <v>170</v>
      </c>
      <c r="I3" s="5"/>
      <c r="J3" s="2"/>
      <c r="M3" s="6">
        <v>-40726.600127729762</v>
      </c>
    </row>
    <row r="4" spans="3:24">
      <c r="C4" s="4" t="str">
        <f>Summary!C4</f>
        <v>2018/19 - March 2019</v>
      </c>
      <c r="J4" s="2"/>
      <c r="Q4" s="2"/>
    </row>
    <row r="5" spans="3:24" ht="13.5" thickBot="1">
      <c r="C5" s="7"/>
    </row>
    <row r="6" spans="3:24" ht="13.5" thickBot="1">
      <c r="C6" s="7"/>
      <c r="Q6" s="259" t="s">
        <v>177</v>
      </c>
      <c r="R6" s="261"/>
      <c r="S6" s="259" t="s">
        <v>179</v>
      </c>
      <c r="T6" s="260" t="s">
        <v>178</v>
      </c>
    </row>
    <row r="7" spans="3:24">
      <c r="C7" s="8" t="s">
        <v>168</v>
      </c>
      <c r="E7" s="322" t="str">
        <f>Summary!E7</f>
        <v>March</v>
      </c>
      <c r="F7" s="313"/>
      <c r="G7" s="313"/>
      <c r="H7" s="313"/>
      <c r="I7" s="314"/>
      <c r="K7" s="312" t="s">
        <v>1</v>
      </c>
      <c r="L7" s="313"/>
      <c r="M7" s="313"/>
      <c r="N7" s="313"/>
      <c r="O7" s="314"/>
      <c r="Q7" s="9" t="s">
        <v>3</v>
      </c>
      <c r="S7" s="222" t="s">
        <v>3</v>
      </c>
      <c r="T7" s="222" t="s">
        <v>2</v>
      </c>
    </row>
    <row r="8" spans="3:24">
      <c r="C8" s="10"/>
      <c r="E8" s="208" t="s">
        <v>4</v>
      </c>
      <c r="F8" s="209"/>
      <c r="G8" s="210" t="s">
        <v>5</v>
      </c>
      <c r="H8" s="12"/>
      <c r="I8" s="14" t="s">
        <v>6</v>
      </c>
      <c r="K8" s="208" t="s">
        <v>4</v>
      </c>
      <c r="L8" s="209"/>
      <c r="M8" s="210" t="s">
        <v>5</v>
      </c>
      <c r="N8" s="12"/>
      <c r="O8" s="14" t="s">
        <v>6</v>
      </c>
      <c r="Q8" s="15" t="s">
        <v>4</v>
      </c>
      <c r="S8" s="223" t="s">
        <v>4</v>
      </c>
      <c r="T8" s="223" t="s">
        <v>7</v>
      </c>
      <c r="U8" s="16"/>
      <c r="V8" s="16"/>
      <c r="W8" s="16"/>
      <c r="X8" s="16"/>
    </row>
    <row r="9" spans="3:24">
      <c r="C9" s="10"/>
      <c r="E9" s="17" t="s">
        <v>8</v>
      </c>
      <c r="F9" s="18"/>
      <c r="G9" s="19" t="s">
        <v>8</v>
      </c>
      <c r="H9" s="18"/>
      <c r="I9" s="20" t="s">
        <v>8</v>
      </c>
      <c r="K9" s="17" t="s">
        <v>8</v>
      </c>
      <c r="L9" s="18"/>
      <c r="M9" s="19" t="s">
        <v>8</v>
      </c>
      <c r="N9" s="18"/>
      <c r="O9" s="20" t="s">
        <v>8</v>
      </c>
      <c r="Q9" s="21" t="s">
        <v>8</v>
      </c>
      <c r="S9" s="224" t="s">
        <v>8</v>
      </c>
      <c r="T9" s="224" t="s">
        <v>8</v>
      </c>
      <c r="U9" s="16"/>
      <c r="V9" s="16"/>
      <c r="W9" s="16"/>
      <c r="X9" s="16"/>
    </row>
    <row r="10" spans="3:24" ht="5.25" customHeight="1">
      <c r="C10" s="10"/>
      <c r="E10" s="11"/>
      <c r="F10" s="22"/>
      <c r="G10" s="22"/>
      <c r="H10" s="12"/>
      <c r="I10" s="23"/>
      <c r="K10" s="11"/>
      <c r="L10" s="22"/>
      <c r="M10" s="22"/>
      <c r="N10" s="12"/>
      <c r="O10" s="23"/>
      <c r="Q10" s="225"/>
      <c r="S10" s="24"/>
      <c r="T10" s="24"/>
      <c r="U10" s="16"/>
      <c r="V10" s="16"/>
      <c r="W10" s="16"/>
      <c r="X10" s="16"/>
    </row>
    <row r="11" spans="3:24">
      <c r="C11" s="44" t="s">
        <v>155</v>
      </c>
      <c r="E11" s="242"/>
      <c r="F11" s="27"/>
      <c r="G11" s="38"/>
      <c r="H11" s="309"/>
      <c r="I11" s="40"/>
      <c r="K11" s="37"/>
      <c r="L11" s="27"/>
      <c r="M11" s="38"/>
      <c r="N11" s="39"/>
      <c r="O11" s="40"/>
      <c r="Q11" s="225"/>
      <c r="S11" s="24"/>
      <c r="T11" s="24"/>
      <c r="U11" s="16"/>
      <c r="V11" s="16"/>
      <c r="W11" s="16"/>
      <c r="X11" s="16"/>
    </row>
    <row r="12" spans="3:24">
      <c r="C12" s="74" t="s">
        <v>22</v>
      </c>
      <c r="E12" s="243">
        <v>-670</v>
      </c>
      <c r="F12" s="27"/>
      <c r="G12" s="42">
        <v>-670</v>
      </c>
      <c r="H12" s="29"/>
      <c r="I12" s="30">
        <f t="shared" ref="I12:I17" si="0">E12-G12</f>
        <v>0</v>
      </c>
      <c r="K12" s="26">
        <v>-6574</v>
      </c>
      <c r="L12" s="27"/>
      <c r="M12" s="42">
        <v>-6574</v>
      </c>
      <c r="N12" s="29"/>
      <c r="O12" s="30">
        <f>K12-M12</f>
        <v>0</v>
      </c>
      <c r="Q12" s="236">
        <f>-6574</f>
        <v>-6574</v>
      </c>
      <c r="R12" s="73"/>
      <c r="S12" s="236">
        <v>-6450</v>
      </c>
      <c r="T12" s="236">
        <v>-6574</v>
      </c>
      <c r="U12" s="16"/>
      <c r="V12" s="16"/>
      <c r="W12" s="16"/>
      <c r="X12" s="16"/>
    </row>
    <row r="13" spans="3:24">
      <c r="C13" s="74" t="s">
        <v>23</v>
      </c>
      <c r="E13" s="243">
        <v>0</v>
      </c>
      <c r="F13" s="27"/>
      <c r="G13" s="42">
        <v>0</v>
      </c>
      <c r="H13" s="29"/>
      <c r="I13" s="30">
        <f t="shared" si="0"/>
        <v>0</v>
      </c>
      <c r="K13" s="26">
        <v>0</v>
      </c>
      <c r="L13" s="27"/>
      <c r="M13" s="251">
        <v>0</v>
      </c>
      <c r="N13" s="29"/>
      <c r="O13" s="30">
        <f>K13-M13</f>
        <v>0</v>
      </c>
      <c r="Q13" s="236">
        <v>0</v>
      </c>
      <c r="R13" s="73"/>
      <c r="S13" s="78">
        <v>-450</v>
      </c>
      <c r="T13" s="78">
        <v>0</v>
      </c>
      <c r="U13" s="16"/>
      <c r="V13" s="16"/>
      <c r="W13" s="16"/>
      <c r="X13" s="25"/>
    </row>
    <row r="14" spans="3:24">
      <c r="C14" s="74" t="s">
        <v>174</v>
      </c>
      <c r="E14" s="243">
        <v>8</v>
      </c>
      <c r="F14" s="27"/>
      <c r="G14" s="42">
        <f>'[14]Page 4 - Non Core Income &amp; Exp'!$G$14</f>
        <v>0</v>
      </c>
      <c r="H14" s="29"/>
      <c r="I14" s="30">
        <f t="shared" si="0"/>
        <v>8</v>
      </c>
      <c r="K14" s="26">
        <v>-92</v>
      </c>
      <c r="L14" s="27"/>
      <c r="M14" s="251">
        <v>-92</v>
      </c>
      <c r="N14" s="29"/>
      <c r="O14" s="30">
        <f>K14-M14</f>
        <v>0</v>
      </c>
      <c r="Q14" s="236">
        <v>-92</v>
      </c>
      <c r="R14" s="73"/>
      <c r="S14" s="78">
        <v>-40</v>
      </c>
      <c r="T14" s="78">
        <v>-92</v>
      </c>
      <c r="U14" s="16"/>
      <c r="V14" s="16"/>
      <c r="W14" s="16"/>
      <c r="X14" s="25"/>
    </row>
    <row r="15" spans="3:24">
      <c r="C15" s="74" t="s">
        <v>218</v>
      </c>
      <c r="E15" s="243">
        <v>56</v>
      </c>
      <c r="F15" s="27"/>
      <c r="G15" s="42">
        <v>56</v>
      </c>
      <c r="H15" s="29"/>
      <c r="I15" s="30">
        <f t="shared" si="0"/>
        <v>0</v>
      </c>
      <c r="K15" s="26">
        <v>56</v>
      </c>
      <c r="L15" s="27"/>
      <c r="M15" s="251">
        <v>56</v>
      </c>
      <c r="N15" s="29"/>
      <c r="O15" s="30"/>
      <c r="Q15" s="236">
        <v>0</v>
      </c>
      <c r="R15" s="73"/>
      <c r="S15" s="78">
        <v>0</v>
      </c>
      <c r="T15" s="78">
        <v>56</v>
      </c>
      <c r="U15" s="16"/>
      <c r="V15" s="16"/>
      <c r="W15" s="16"/>
      <c r="X15" s="25"/>
    </row>
    <row r="16" spans="3:24">
      <c r="C16" s="74" t="s">
        <v>175</v>
      </c>
      <c r="E16" s="243">
        <v>0</v>
      </c>
      <c r="F16" s="27"/>
      <c r="G16" s="42">
        <v>-50</v>
      </c>
      <c r="H16" s="29"/>
      <c r="I16" s="30">
        <f t="shared" si="0"/>
        <v>50</v>
      </c>
      <c r="K16" s="26">
        <v>0</v>
      </c>
      <c r="L16" s="27"/>
      <c r="M16" s="251">
        <v>-1325</v>
      </c>
      <c r="N16" s="29"/>
      <c r="O16" s="30">
        <f>K16-M16</f>
        <v>1325</v>
      </c>
      <c r="Q16" s="236">
        <v>0</v>
      </c>
      <c r="R16" s="73"/>
      <c r="S16" s="78">
        <v>0</v>
      </c>
      <c r="T16" s="78">
        <v>-1325</v>
      </c>
      <c r="U16" s="16"/>
      <c r="V16" s="16"/>
      <c r="W16" s="16"/>
      <c r="X16" s="25"/>
    </row>
    <row r="17" spans="3:24">
      <c r="C17" s="74" t="s">
        <v>213</v>
      </c>
      <c r="E17" s="243">
        <f>'[14]Page 4 - Non Core Income &amp; Exp'!$E$16</f>
        <v>0</v>
      </c>
      <c r="F17" s="249"/>
      <c r="G17" s="163">
        <f>'[14]Page 4 - Non Core Income &amp; Exp'!$G$16</f>
        <v>0</v>
      </c>
      <c r="H17" s="250"/>
      <c r="I17" s="30">
        <f t="shared" si="0"/>
        <v>0</v>
      </c>
      <c r="J17" s="241"/>
      <c r="K17" s="26">
        <v>-1</v>
      </c>
      <c r="L17" s="247"/>
      <c r="M17" s="251">
        <v>-1</v>
      </c>
      <c r="N17" s="39"/>
      <c r="O17" s="30">
        <f>K17-M17</f>
        <v>0</v>
      </c>
      <c r="Q17" s="246">
        <v>-1</v>
      </c>
      <c r="S17" s="246">
        <v>-1</v>
      </c>
      <c r="T17" s="246">
        <v>-1</v>
      </c>
      <c r="U17" s="16"/>
      <c r="V17" s="16"/>
      <c r="W17" s="16"/>
      <c r="X17" s="25"/>
    </row>
    <row r="18" spans="3:24">
      <c r="C18" s="44" t="s">
        <v>171</v>
      </c>
      <c r="E18" s="45">
        <f>SUM(E12:E17)</f>
        <v>-606</v>
      </c>
      <c r="F18" s="33"/>
      <c r="G18" s="238">
        <f>SUM(G12:G17)</f>
        <v>-664</v>
      </c>
      <c r="H18" s="48"/>
      <c r="I18" s="49">
        <f>SUM(I12:I17)</f>
        <v>58</v>
      </c>
      <c r="K18" s="45">
        <f>SUM(K12:K17)</f>
        <v>-6611</v>
      </c>
      <c r="L18" s="46"/>
      <c r="M18" s="47">
        <f>SUM(M12:M17)</f>
        <v>-7936</v>
      </c>
      <c r="N18" s="48"/>
      <c r="O18" s="49">
        <f>SUM(O12:O17)</f>
        <v>1325</v>
      </c>
      <c r="Q18" s="228">
        <f>SUM(Q12:Q17)</f>
        <v>-6667</v>
      </c>
      <c r="S18" s="228">
        <f>SUM(S12:S17)</f>
        <v>-6941</v>
      </c>
      <c r="T18" s="228">
        <f>SUM(T12:T17)</f>
        <v>-7936</v>
      </c>
      <c r="U18" s="16"/>
      <c r="V18" s="16"/>
      <c r="W18" s="16"/>
      <c r="X18" s="25"/>
    </row>
    <row r="19" spans="3:24">
      <c r="C19" s="44"/>
      <c r="E19" s="37"/>
      <c r="F19" s="27"/>
      <c r="G19" s="38"/>
      <c r="H19" s="39"/>
      <c r="I19" s="40"/>
      <c r="K19" s="37"/>
      <c r="L19" s="27"/>
      <c r="M19" s="38"/>
      <c r="N19" s="39"/>
      <c r="O19" s="40"/>
      <c r="Q19" s="225"/>
      <c r="S19" s="225"/>
      <c r="T19" s="225"/>
      <c r="U19" s="16"/>
      <c r="V19" s="16"/>
      <c r="W19" s="16"/>
      <c r="X19" s="25"/>
    </row>
    <row r="20" spans="3:24">
      <c r="C20" s="44" t="s">
        <v>86</v>
      </c>
      <c r="E20" s="37"/>
      <c r="F20" s="27"/>
      <c r="G20" s="38"/>
      <c r="H20" s="39"/>
      <c r="I20" s="40"/>
      <c r="K20" s="37"/>
      <c r="L20" s="27"/>
      <c r="M20" s="38"/>
      <c r="N20" s="39"/>
      <c r="O20" s="40"/>
      <c r="Q20" s="24"/>
      <c r="S20" s="225"/>
      <c r="T20" s="225"/>
      <c r="U20" s="16"/>
      <c r="V20" s="16"/>
      <c r="W20" s="16"/>
      <c r="X20" s="25"/>
    </row>
    <row r="21" spans="3:24">
      <c r="C21" s="10" t="s">
        <v>22</v>
      </c>
      <c r="E21" s="59">
        <v>670</v>
      </c>
      <c r="F21" s="165"/>
      <c r="G21" s="60">
        <v>579</v>
      </c>
      <c r="H21" s="39"/>
      <c r="I21" s="30">
        <f t="shared" ref="I21:I26" si="1">E21-G21</f>
        <v>91</v>
      </c>
      <c r="K21" s="59">
        <v>6574</v>
      </c>
      <c r="L21" s="165"/>
      <c r="M21" s="60">
        <v>6458</v>
      </c>
      <c r="N21" s="39"/>
      <c r="O21" s="30">
        <f t="shared" ref="O21:O26" si="2">K21-M21</f>
        <v>116</v>
      </c>
      <c r="Q21" s="31">
        <v>6574</v>
      </c>
      <c r="S21" s="31">
        <v>6450</v>
      </c>
      <c r="T21" s="31">
        <v>6458</v>
      </c>
      <c r="U21" s="16"/>
      <c r="V21" s="16"/>
      <c r="W21" s="16"/>
      <c r="X21" s="25"/>
    </row>
    <row r="22" spans="3:24" ht="16.5" customHeight="1">
      <c r="C22" s="71" t="s">
        <v>173</v>
      </c>
      <c r="E22" s="59">
        <v>0</v>
      </c>
      <c r="F22" s="165"/>
      <c r="G22" s="60">
        <f>'[14]Page 4 - Non Core Income &amp; Exp'!$G$23</f>
        <v>0</v>
      </c>
      <c r="H22" s="39"/>
      <c r="I22" s="30">
        <f t="shared" si="1"/>
        <v>0</v>
      </c>
      <c r="K22" s="59">
        <v>0</v>
      </c>
      <c r="L22" s="165"/>
      <c r="M22" s="60">
        <f>'[14]Page 4 - Non Core Income &amp; Exp'!$M$23</f>
        <v>0</v>
      </c>
      <c r="N22" s="39"/>
      <c r="O22" s="30">
        <f t="shared" si="2"/>
        <v>0</v>
      </c>
      <c r="Q22" s="31">
        <v>0</v>
      </c>
      <c r="S22" s="236">
        <v>450</v>
      </c>
      <c r="T22" s="236">
        <v>0</v>
      </c>
      <c r="U22" s="16"/>
      <c r="V22" s="16"/>
      <c r="W22" s="16"/>
      <c r="X22" s="25"/>
    </row>
    <row r="23" spans="3:24">
      <c r="C23" s="71" t="s">
        <v>24</v>
      </c>
      <c r="E23" s="59">
        <v>-8</v>
      </c>
      <c r="F23" s="165"/>
      <c r="G23" s="60">
        <v>-33</v>
      </c>
      <c r="H23" s="39"/>
      <c r="I23" s="30">
        <f t="shared" si="1"/>
        <v>25</v>
      </c>
      <c r="K23" s="59">
        <v>92</v>
      </c>
      <c r="L23" s="165"/>
      <c r="M23" s="60">
        <v>92</v>
      </c>
      <c r="N23" s="39"/>
      <c r="O23" s="30">
        <f t="shared" si="2"/>
        <v>0</v>
      </c>
      <c r="Q23" s="31">
        <v>92</v>
      </c>
      <c r="S23" s="236">
        <v>40</v>
      </c>
      <c r="T23" s="236">
        <v>92</v>
      </c>
      <c r="U23" s="16"/>
      <c r="V23" s="16"/>
      <c r="W23" s="16"/>
      <c r="X23" s="16"/>
    </row>
    <row r="24" spans="3:24">
      <c r="C24" s="74" t="s">
        <v>218</v>
      </c>
      <c r="E24" s="59">
        <v>-56</v>
      </c>
      <c r="F24" s="165"/>
      <c r="G24" s="60">
        <v>-56</v>
      </c>
      <c r="H24" s="39"/>
      <c r="I24" s="30">
        <f t="shared" si="1"/>
        <v>0</v>
      </c>
      <c r="K24" s="59">
        <v>-56</v>
      </c>
      <c r="L24" s="165"/>
      <c r="M24" s="60">
        <v>-56</v>
      </c>
      <c r="N24" s="39"/>
      <c r="O24" s="30">
        <f t="shared" si="2"/>
        <v>0</v>
      </c>
      <c r="Q24" s="31">
        <v>0</v>
      </c>
      <c r="S24" s="236">
        <v>0</v>
      </c>
      <c r="T24" s="236">
        <v>-56</v>
      </c>
      <c r="U24" s="16"/>
      <c r="V24" s="16"/>
      <c r="W24" s="16"/>
      <c r="X24" s="16"/>
    </row>
    <row r="25" spans="3:24">
      <c r="C25" s="71" t="s">
        <v>176</v>
      </c>
      <c r="E25" s="59">
        <f>'[14]Page 4 - Non Core Income &amp; Exp'!$E$25</f>
        <v>0</v>
      </c>
      <c r="F25" s="165"/>
      <c r="G25" s="60">
        <v>50</v>
      </c>
      <c r="H25" s="39"/>
      <c r="I25" s="30">
        <f t="shared" si="1"/>
        <v>-50</v>
      </c>
      <c r="K25" s="59">
        <f>'[14]Page 4 - Non Core Income &amp; Exp'!$K$25</f>
        <v>0</v>
      </c>
      <c r="L25" s="165"/>
      <c r="M25" s="60">
        <v>1325</v>
      </c>
      <c r="N25" s="39"/>
      <c r="O25" s="30">
        <f t="shared" si="2"/>
        <v>-1325</v>
      </c>
      <c r="Q25" s="31">
        <v>0</v>
      </c>
      <c r="S25" s="236">
        <v>0</v>
      </c>
      <c r="T25" s="236">
        <v>1325</v>
      </c>
      <c r="U25" s="16"/>
      <c r="V25" s="16"/>
      <c r="W25" s="16"/>
      <c r="X25" s="16"/>
    </row>
    <row r="26" spans="3:24">
      <c r="C26" s="71" t="s">
        <v>172</v>
      </c>
      <c r="E26" s="59">
        <f>'[14]Page 4 - Non Core Income &amp; Exp'!$E$22</f>
        <v>8.3339999999999997E-2</v>
      </c>
      <c r="F26" s="165"/>
      <c r="G26" s="60">
        <f>'[14]Page 4 - Non Core Income &amp; Exp'!$G$22</f>
        <v>6.1399999999999996E-2</v>
      </c>
      <c r="H26" s="39"/>
      <c r="I26" s="30">
        <f t="shared" si="1"/>
        <v>2.1940000000000001E-2</v>
      </c>
      <c r="K26" s="59">
        <f>'[14]Page 4 - Non Core Income &amp; Exp'!$K$22</f>
        <v>0.91666999999999998</v>
      </c>
      <c r="L26" s="165"/>
      <c r="M26" s="60">
        <f>'[14]Page 4 - Non Core Income &amp; Exp'!$M$22</f>
        <v>0.6754</v>
      </c>
      <c r="N26" s="39"/>
      <c r="O26" s="30">
        <f t="shared" si="2"/>
        <v>0.24126999999999998</v>
      </c>
      <c r="Q26" s="31">
        <v>1</v>
      </c>
      <c r="S26" s="236">
        <v>1</v>
      </c>
      <c r="T26" s="236">
        <v>1</v>
      </c>
      <c r="U26" s="16"/>
      <c r="V26" s="16"/>
      <c r="W26" s="16"/>
      <c r="X26" s="16"/>
    </row>
    <row r="27" spans="3:24">
      <c r="C27" s="44" t="s">
        <v>29</v>
      </c>
      <c r="E27" s="45">
        <f>SUM(E21:E26)</f>
        <v>606.08334000000002</v>
      </c>
      <c r="F27" s="48"/>
      <c r="G27" s="47">
        <f>SUM(G21:G26)+1</f>
        <v>541.06140000000005</v>
      </c>
      <c r="H27" s="75"/>
      <c r="I27" s="47">
        <f>SUM(I21:I26)-1</f>
        <v>65.021940000000001</v>
      </c>
      <c r="K27" s="45">
        <f>SUM(K21:K26)</f>
        <v>6610.9166699999996</v>
      </c>
      <c r="L27" s="48"/>
      <c r="M27" s="47">
        <f>SUM(M21:M26)</f>
        <v>7819.6754000000001</v>
      </c>
      <c r="N27" s="75"/>
      <c r="O27" s="47">
        <f>SUM(O21:O26)</f>
        <v>-1208.75873</v>
      </c>
      <c r="Q27" s="50">
        <f>SUM(Q21:Q26)</f>
        <v>6667</v>
      </c>
      <c r="S27" s="228">
        <f>SUM(S21:S26)</f>
        <v>6941</v>
      </c>
      <c r="T27" s="228">
        <f>SUM(T21:T26)</f>
        <v>7820</v>
      </c>
      <c r="U27" s="16"/>
      <c r="V27" s="16"/>
      <c r="W27" s="16"/>
      <c r="X27" s="16"/>
    </row>
    <row r="28" spans="3:24">
      <c r="C28" s="10"/>
      <c r="E28" s="26"/>
      <c r="F28" s="27"/>
      <c r="G28" s="42"/>
      <c r="H28" s="29"/>
      <c r="I28" s="30"/>
      <c r="K28" s="26"/>
      <c r="L28" s="27"/>
      <c r="M28" s="42"/>
      <c r="N28" s="29"/>
      <c r="O28" s="30"/>
      <c r="Q28" s="229"/>
      <c r="S28" s="10"/>
      <c r="T28" s="10"/>
      <c r="U28" s="16"/>
      <c r="V28" s="16"/>
      <c r="W28" s="16"/>
      <c r="X28" s="16"/>
    </row>
    <row r="29" spans="3:24">
      <c r="C29" s="44" t="s">
        <v>169</v>
      </c>
      <c r="E29" s="45">
        <f>E18+E27</f>
        <v>8.3340000000021064E-2</v>
      </c>
      <c r="F29" s="46"/>
      <c r="G29" s="47">
        <f>-(G18+G27)</f>
        <v>122.93859999999995</v>
      </c>
      <c r="H29" s="48"/>
      <c r="I29" s="49">
        <f>(I18+I27)</f>
        <v>123.02194</v>
      </c>
      <c r="K29" s="45">
        <f>K18+K27</f>
        <v>-8.3330000000387372E-2</v>
      </c>
      <c r="L29" s="46"/>
      <c r="M29" s="47">
        <f>-(M18+M27)</f>
        <v>116.32459999999992</v>
      </c>
      <c r="N29" s="48"/>
      <c r="O29" s="49">
        <f>(O18+O27)</f>
        <v>116.24126999999999</v>
      </c>
      <c r="Q29" s="228">
        <f>Q18+Q27</f>
        <v>0</v>
      </c>
      <c r="S29" s="228">
        <f>S18+S27</f>
        <v>0</v>
      </c>
      <c r="T29" s="228">
        <f>-(T18+T27)</f>
        <v>116</v>
      </c>
      <c r="U29" s="16"/>
      <c r="V29" s="16"/>
      <c r="W29" s="16"/>
      <c r="X29" s="16"/>
    </row>
    <row r="30" spans="3:24">
      <c r="C30" s="44"/>
      <c r="E30" s="242"/>
      <c r="F30" s="244"/>
      <c r="G30" s="166"/>
      <c r="H30" s="39"/>
      <c r="I30" s="40"/>
      <c r="K30" s="37"/>
      <c r="L30" s="27"/>
      <c r="M30" s="38"/>
      <c r="N30" s="39"/>
      <c r="O30" s="40"/>
      <c r="Q30" s="225"/>
      <c r="S30" s="24"/>
      <c r="T30" s="24"/>
      <c r="U30" s="16"/>
      <c r="V30" s="16"/>
      <c r="W30" s="16"/>
      <c r="X30" s="16"/>
    </row>
    <row r="31" spans="3:24" ht="13.5" thickBot="1">
      <c r="C31" s="62"/>
      <c r="E31" s="158"/>
      <c r="F31" s="64"/>
      <c r="G31" s="65"/>
      <c r="H31" s="66"/>
      <c r="I31" s="67"/>
      <c r="K31" s="63"/>
      <c r="L31" s="64"/>
      <c r="M31" s="65"/>
      <c r="N31" s="66"/>
      <c r="O31" s="67"/>
      <c r="Q31" s="230"/>
      <c r="S31" s="62"/>
      <c r="T31" s="62"/>
      <c r="U31" s="16"/>
      <c r="V31" s="16"/>
      <c r="W31" s="16"/>
      <c r="X31" s="16"/>
    </row>
    <row r="32" spans="3:24">
      <c r="O32" s="221"/>
      <c r="Q32" s="2"/>
      <c r="V32" s="16"/>
    </row>
    <row r="33" spans="5:17">
      <c r="E33" s="218"/>
      <c r="O33" s="215"/>
      <c r="Q33" s="2"/>
    </row>
  </sheetData>
  <mergeCells count="2">
    <mergeCell ref="E7:I7"/>
    <mergeCell ref="K7:O7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V32"/>
  <sheetViews>
    <sheetView zoomScaleNormal="100" workbookViewId="0">
      <selection activeCell="C42" sqref="C42"/>
    </sheetView>
  </sheetViews>
  <sheetFormatPr defaultRowHeight="12.75"/>
  <cols>
    <col min="1" max="1" width="3.42578125" customWidth="1"/>
    <col min="2" max="2" width="59.7109375" customWidth="1"/>
    <col min="3" max="3" width="11.42578125" customWidth="1"/>
    <col min="4" max="4" width="11.28515625" customWidth="1"/>
    <col min="5" max="5" width="10.42578125" customWidth="1"/>
    <col min="6" max="6" width="11.85546875" customWidth="1"/>
    <col min="7" max="7" width="12.140625" customWidth="1"/>
    <col min="8" max="8" width="11.7109375" customWidth="1"/>
    <col min="9" max="9" width="12.85546875" customWidth="1"/>
    <col min="10" max="10" width="13.5703125" customWidth="1"/>
    <col min="11" max="11" width="9.42578125" customWidth="1"/>
    <col min="12" max="12" width="3" customWidth="1"/>
  </cols>
  <sheetData>
    <row r="1" spans="1:22" ht="14.25">
      <c r="A1" s="79"/>
      <c r="B1" s="80"/>
      <c r="C1" s="81"/>
      <c r="D1" s="81"/>
      <c r="E1" s="81"/>
      <c r="F1" s="81"/>
      <c r="G1" s="81"/>
      <c r="H1" s="81"/>
      <c r="I1" s="81"/>
      <c r="J1" s="81"/>
      <c r="K1" s="81"/>
      <c r="L1" s="82"/>
    </row>
    <row r="2" spans="1:22" ht="15">
      <c r="A2" s="83"/>
      <c r="B2" s="334" t="s">
        <v>217</v>
      </c>
      <c r="C2" s="335"/>
      <c r="D2" s="84"/>
      <c r="E2" s="328" t="s">
        <v>87</v>
      </c>
      <c r="F2" s="329"/>
      <c r="G2" s="329"/>
      <c r="H2" s="329"/>
      <c r="I2" s="329"/>
      <c r="J2" s="330"/>
      <c r="K2" s="84"/>
      <c r="L2" s="85"/>
    </row>
    <row r="3" spans="1:22" ht="14.25">
      <c r="A3" s="86"/>
      <c r="B3" s="87"/>
      <c r="C3" s="88"/>
      <c r="D3" s="88"/>
      <c r="E3" s="88"/>
      <c r="F3" s="88"/>
      <c r="G3" s="88"/>
      <c r="H3" s="88"/>
      <c r="I3" s="88"/>
      <c r="J3" s="88"/>
      <c r="K3" s="88"/>
      <c r="L3" s="89"/>
    </row>
    <row r="4" spans="1:22" ht="15" customHeight="1">
      <c r="A4" s="86"/>
      <c r="B4" s="257"/>
      <c r="C4" s="331" t="s">
        <v>182</v>
      </c>
      <c r="D4" s="332"/>
      <c r="E4" s="333"/>
      <c r="F4" s="266" t="s">
        <v>183</v>
      </c>
      <c r="G4" s="258"/>
      <c r="H4" s="258"/>
      <c r="I4" s="331" t="s">
        <v>184</v>
      </c>
      <c r="J4" s="332"/>
      <c r="K4" s="333"/>
      <c r="L4" s="89"/>
    </row>
    <row r="5" spans="1:22" ht="73.5" customHeight="1">
      <c r="A5" s="86"/>
      <c r="B5" s="268" t="s">
        <v>185</v>
      </c>
      <c r="C5" s="90" t="s">
        <v>32</v>
      </c>
      <c r="D5" s="90" t="s">
        <v>33</v>
      </c>
      <c r="E5" s="90" t="s">
        <v>34</v>
      </c>
      <c r="F5" s="90" t="s">
        <v>187</v>
      </c>
      <c r="G5" s="90" t="s">
        <v>188</v>
      </c>
      <c r="H5" s="90" t="s">
        <v>189</v>
      </c>
      <c r="I5" s="90" t="s">
        <v>32</v>
      </c>
      <c r="J5" s="90" t="s">
        <v>33</v>
      </c>
      <c r="K5" s="90" t="s">
        <v>34</v>
      </c>
      <c r="L5" s="89"/>
    </row>
    <row r="6" spans="1:22" s="94" customFormat="1" ht="15" customHeight="1">
      <c r="A6" s="91"/>
      <c r="B6" s="267" t="s">
        <v>186</v>
      </c>
      <c r="C6" s="199"/>
      <c r="D6" s="199"/>
      <c r="E6" s="92"/>
      <c r="F6" s="278"/>
      <c r="G6" s="278"/>
      <c r="H6" s="278"/>
      <c r="I6" s="167"/>
      <c r="J6" s="167"/>
      <c r="K6" s="92"/>
      <c r="L6" s="93"/>
      <c r="P6"/>
      <c r="Q6"/>
      <c r="R6"/>
      <c r="S6"/>
      <c r="T6"/>
      <c r="U6"/>
      <c r="V6"/>
    </row>
    <row r="7" spans="1:22" s="94" customFormat="1" ht="14.25" customHeight="1">
      <c r="A7" s="91"/>
      <c r="B7" s="272" t="s">
        <v>190</v>
      </c>
      <c r="C7" s="199">
        <v>634</v>
      </c>
      <c r="D7" s="199">
        <v>365</v>
      </c>
      <c r="E7" s="202">
        <f t="shared" ref="E7:E15" si="0">SUM(C7:D7)</f>
        <v>999</v>
      </c>
      <c r="F7" s="279">
        <v>0</v>
      </c>
      <c r="G7" s="96">
        <v>0</v>
      </c>
      <c r="H7" s="96">
        <v>0</v>
      </c>
      <c r="I7" s="167">
        <v>634</v>
      </c>
      <c r="J7" s="167">
        <v>365</v>
      </c>
      <c r="K7" s="202">
        <f t="shared" ref="K7:K12" si="1">SUM(I7:J7)</f>
        <v>999</v>
      </c>
      <c r="L7" s="93"/>
      <c r="O7" s="296"/>
      <c r="P7"/>
      <c r="Q7"/>
      <c r="R7" s="255"/>
      <c r="S7"/>
      <c r="T7"/>
      <c r="U7"/>
      <c r="V7"/>
    </row>
    <row r="8" spans="1:22" s="94" customFormat="1" ht="14.25" customHeight="1">
      <c r="A8" s="91"/>
      <c r="B8" s="97" t="s">
        <v>191</v>
      </c>
      <c r="C8" s="199">
        <v>88</v>
      </c>
      <c r="D8" s="199">
        <v>0</v>
      </c>
      <c r="E8" s="202">
        <f t="shared" si="0"/>
        <v>88</v>
      </c>
      <c r="F8" s="279">
        <v>0</v>
      </c>
      <c r="G8" s="96">
        <v>0</v>
      </c>
      <c r="H8" s="96">
        <v>0</v>
      </c>
      <c r="I8" s="167">
        <v>88</v>
      </c>
      <c r="J8" s="167">
        <v>0</v>
      </c>
      <c r="K8" s="202">
        <f t="shared" si="1"/>
        <v>88</v>
      </c>
      <c r="L8" s="93"/>
      <c r="O8" s="296"/>
      <c r="P8"/>
      <c r="R8"/>
      <c r="S8"/>
      <c r="T8"/>
      <c r="U8"/>
      <c r="V8"/>
    </row>
    <row r="9" spans="1:22" s="94" customFormat="1" ht="14.25" customHeight="1">
      <c r="A9" s="91"/>
      <c r="B9" s="97" t="s">
        <v>35</v>
      </c>
      <c r="C9" s="199">
        <v>234</v>
      </c>
      <c r="D9" s="199">
        <v>131</v>
      </c>
      <c r="E9" s="202">
        <f t="shared" si="0"/>
        <v>365</v>
      </c>
      <c r="F9" s="279">
        <v>0</v>
      </c>
      <c r="G9" s="96">
        <v>0</v>
      </c>
      <c r="H9" s="96">
        <v>0</v>
      </c>
      <c r="I9" s="167">
        <v>234</v>
      </c>
      <c r="J9" s="167">
        <v>131</v>
      </c>
      <c r="K9" s="202">
        <v>334</v>
      </c>
      <c r="L9" s="93"/>
      <c r="O9" s="296"/>
      <c r="P9"/>
      <c r="Q9"/>
      <c r="R9" s="255"/>
      <c r="S9"/>
      <c r="T9"/>
      <c r="U9"/>
      <c r="V9"/>
    </row>
    <row r="10" spans="1:22" s="94" customFormat="1" ht="14.25" customHeight="1">
      <c r="A10" s="91"/>
      <c r="B10" s="97" t="s">
        <v>36</v>
      </c>
      <c r="C10" s="199">
        <v>1521</v>
      </c>
      <c r="D10" s="199">
        <v>862</v>
      </c>
      <c r="E10" s="202">
        <f t="shared" si="0"/>
        <v>2383</v>
      </c>
      <c r="F10" s="279">
        <v>0</v>
      </c>
      <c r="G10" s="96">
        <v>0</v>
      </c>
      <c r="H10" s="96">
        <v>0</v>
      </c>
      <c r="I10" s="167">
        <v>1521</v>
      </c>
      <c r="J10" s="167">
        <v>862</v>
      </c>
      <c r="K10" s="202">
        <f t="shared" si="1"/>
        <v>2383</v>
      </c>
      <c r="L10" s="93"/>
      <c r="O10" s="296"/>
      <c r="P10"/>
      <c r="Q10"/>
      <c r="R10"/>
      <c r="S10"/>
      <c r="T10"/>
      <c r="U10"/>
      <c r="V10"/>
    </row>
    <row r="11" spans="1:22" s="94" customFormat="1" ht="15">
      <c r="A11" s="91"/>
      <c r="B11" s="97" t="s">
        <v>192</v>
      </c>
      <c r="C11" s="199">
        <v>160</v>
      </c>
      <c r="D11" s="199">
        <v>133</v>
      </c>
      <c r="E11" s="202">
        <f t="shared" si="0"/>
        <v>293</v>
      </c>
      <c r="F11" s="279">
        <v>0</v>
      </c>
      <c r="G11" s="96">
        <v>0</v>
      </c>
      <c r="H11" s="96">
        <v>0</v>
      </c>
      <c r="I11" s="167">
        <v>160</v>
      </c>
      <c r="J11" s="167">
        <v>133</v>
      </c>
      <c r="K11" s="202">
        <f t="shared" si="1"/>
        <v>293</v>
      </c>
      <c r="L11" s="93"/>
      <c r="O11" s="296"/>
      <c r="P11"/>
      <c r="Q11"/>
      <c r="R11"/>
      <c r="S11"/>
      <c r="T11"/>
      <c r="U11"/>
      <c r="V11"/>
    </row>
    <row r="12" spans="1:22" s="94" customFormat="1" ht="15">
      <c r="A12" s="91"/>
      <c r="B12" s="269" t="s">
        <v>66</v>
      </c>
      <c r="C12" s="200">
        <v>9</v>
      </c>
      <c r="D12" s="200">
        <v>0</v>
      </c>
      <c r="E12" s="95">
        <f t="shared" si="0"/>
        <v>9</v>
      </c>
      <c r="F12" s="256">
        <v>0</v>
      </c>
      <c r="G12" s="256">
        <v>0</v>
      </c>
      <c r="H12" s="256">
        <v>0</v>
      </c>
      <c r="I12" s="201">
        <v>9</v>
      </c>
      <c r="J12" s="201">
        <v>0</v>
      </c>
      <c r="K12" s="95">
        <f t="shared" si="1"/>
        <v>9</v>
      </c>
      <c r="L12" s="93"/>
      <c r="O12" s="296"/>
      <c r="P12"/>
      <c r="Q12"/>
      <c r="R12"/>
      <c r="S12"/>
      <c r="T12"/>
      <c r="U12"/>
      <c r="V12"/>
    </row>
    <row r="13" spans="1:22" s="94" customFormat="1" ht="14.25" customHeight="1">
      <c r="A13" s="91"/>
      <c r="B13" s="98" t="s">
        <v>193</v>
      </c>
      <c r="C13" s="280">
        <f>SUM(C6:C12)</f>
        <v>2646</v>
      </c>
      <c r="D13" s="280">
        <f>SUM(D6:D12)</f>
        <v>1491</v>
      </c>
      <c r="E13" s="202">
        <f>SUM(E7:E12)</f>
        <v>4137</v>
      </c>
      <c r="F13" s="202">
        <f>SUM(F7:F12)</f>
        <v>0</v>
      </c>
      <c r="G13" s="202">
        <f>SUM(G7:G12)</f>
        <v>0</v>
      </c>
      <c r="H13" s="202">
        <f>SUM(H7:H12)</f>
        <v>0</v>
      </c>
      <c r="I13" s="280">
        <f>SUM(I6:I12)</f>
        <v>2646</v>
      </c>
      <c r="J13" s="280">
        <f>SUM(J6:J12)</f>
        <v>1491</v>
      </c>
      <c r="K13" s="202">
        <f>SUM(K7:K12)</f>
        <v>4106</v>
      </c>
      <c r="L13" s="93"/>
      <c r="P13"/>
      <c r="Q13"/>
      <c r="R13"/>
      <c r="S13"/>
      <c r="T13"/>
      <c r="U13"/>
      <c r="V13"/>
    </row>
    <row r="14" spans="1:22" s="94" customFormat="1" ht="14.25" customHeight="1">
      <c r="A14" s="91"/>
      <c r="B14" s="270" t="s">
        <v>194</v>
      </c>
      <c r="C14" s="199">
        <v>130</v>
      </c>
      <c r="D14" s="199">
        <v>0</v>
      </c>
      <c r="E14" s="202">
        <f t="shared" si="0"/>
        <v>130</v>
      </c>
      <c r="F14" s="96">
        <v>0</v>
      </c>
      <c r="G14" s="96">
        <v>0</v>
      </c>
      <c r="H14" s="96">
        <v>0</v>
      </c>
      <c r="I14" s="167">
        <v>130</v>
      </c>
      <c r="J14" s="167">
        <v>0</v>
      </c>
      <c r="K14" s="202">
        <f>SUM(I14:J14)</f>
        <v>130</v>
      </c>
      <c r="L14" s="93"/>
      <c r="O14" s="296"/>
      <c r="P14"/>
      <c r="Q14"/>
      <c r="R14"/>
      <c r="S14"/>
      <c r="T14"/>
      <c r="U14"/>
      <c r="V14"/>
    </row>
    <row r="15" spans="1:22" s="94" customFormat="1" ht="14.25" customHeight="1">
      <c r="A15" s="91"/>
      <c r="B15" s="271" t="s">
        <v>195</v>
      </c>
      <c r="C15" s="200"/>
      <c r="D15" s="200"/>
      <c r="E15" s="256">
        <f t="shared" si="0"/>
        <v>0</v>
      </c>
      <c r="F15" s="256">
        <v>0</v>
      </c>
      <c r="G15" s="256"/>
      <c r="H15" s="256"/>
      <c r="I15" s="201"/>
      <c r="J15" s="201"/>
      <c r="K15" s="95">
        <f>SUM(I15:J15)</f>
        <v>0</v>
      </c>
      <c r="L15" s="93"/>
      <c r="O15" s="296"/>
      <c r="P15"/>
      <c r="Q15"/>
      <c r="R15"/>
      <c r="S15"/>
      <c r="T15"/>
      <c r="U15"/>
      <c r="V15"/>
    </row>
    <row r="16" spans="1:22" s="94" customFormat="1" ht="14.25" customHeight="1">
      <c r="A16" s="91"/>
      <c r="B16" s="273" t="s">
        <v>196</v>
      </c>
      <c r="C16" s="277">
        <f t="shared" ref="C16:J16" si="2">SUM(C13:C15)</f>
        <v>2776</v>
      </c>
      <c r="D16" s="277">
        <f t="shared" si="2"/>
        <v>1491</v>
      </c>
      <c r="E16" s="203">
        <f t="shared" si="2"/>
        <v>4267</v>
      </c>
      <c r="F16" s="203">
        <f t="shared" si="2"/>
        <v>0</v>
      </c>
      <c r="G16" s="203">
        <f t="shared" si="2"/>
        <v>0</v>
      </c>
      <c r="H16" s="203">
        <f t="shared" si="2"/>
        <v>0</v>
      </c>
      <c r="I16" s="277">
        <f t="shared" si="2"/>
        <v>2776</v>
      </c>
      <c r="J16" s="277">
        <f t="shared" si="2"/>
        <v>1491</v>
      </c>
      <c r="K16" s="203">
        <f>I16+J16</f>
        <v>4267</v>
      </c>
      <c r="L16" s="93"/>
      <c r="P16" s="307"/>
      <c r="Q16" s="307"/>
      <c r="R16" s="307"/>
    </row>
    <row r="17" spans="2:11" ht="12.75" customHeight="1">
      <c r="C17" s="217"/>
    </row>
    <row r="18" spans="2:11" ht="15">
      <c r="B18" s="274" t="s">
        <v>197</v>
      </c>
      <c r="C18" s="255"/>
      <c r="D18" s="255"/>
    </row>
    <row r="19" spans="2:11" ht="15">
      <c r="B19" s="275" t="s">
        <v>198</v>
      </c>
      <c r="C19" s="284">
        <v>0</v>
      </c>
      <c r="D19" s="284">
        <v>0</v>
      </c>
      <c r="E19" s="284">
        <v>0</v>
      </c>
      <c r="F19" s="284">
        <v>0</v>
      </c>
      <c r="G19" s="284">
        <v>0</v>
      </c>
      <c r="H19" s="284">
        <v>0</v>
      </c>
      <c r="I19" s="284">
        <v>0</v>
      </c>
      <c r="J19" s="301">
        <v>0</v>
      </c>
      <c r="K19" s="303">
        <v>0</v>
      </c>
    </row>
    <row r="20" spans="2:11" ht="15">
      <c r="B20" s="271" t="s">
        <v>195</v>
      </c>
      <c r="C20" s="285">
        <v>0</v>
      </c>
      <c r="D20" s="285">
        <v>0</v>
      </c>
      <c r="E20" s="285">
        <v>0</v>
      </c>
      <c r="F20" s="285">
        <v>0</v>
      </c>
      <c r="G20" s="285">
        <v>0</v>
      </c>
      <c r="H20" s="285">
        <v>0</v>
      </c>
      <c r="I20" s="285">
        <v>0</v>
      </c>
      <c r="J20" s="302">
        <v>0</v>
      </c>
      <c r="K20" s="95">
        <f>SUM(I20:J20)</f>
        <v>0</v>
      </c>
    </row>
    <row r="21" spans="2:11" ht="15">
      <c r="B21" s="276" t="s">
        <v>199</v>
      </c>
      <c r="C21" s="286">
        <f>SUM(C19:C20)</f>
        <v>0</v>
      </c>
      <c r="D21" s="286">
        <f>SUM(D19:D20)</f>
        <v>0</v>
      </c>
      <c r="E21" s="286">
        <f t="shared" ref="E21:K21" si="3">SUM(E19:E20)</f>
        <v>0</v>
      </c>
      <c r="F21" s="286">
        <f t="shared" si="3"/>
        <v>0</v>
      </c>
      <c r="G21" s="286">
        <f t="shared" si="3"/>
        <v>0</v>
      </c>
      <c r="H21" s="286">
        <f t="shared" si="3"/>
        <v>0</v>
      </c>
      <c r="I21" s="286">
        <f t="shared" si="3"/>
        <v>0</v>
      </c>
      <c r="J21" s="286">
        <f t="shared" si="3"/>
        <v>0</v>
      </c>
      <c r="K21" s="286">
        <f t="shared" si="3"/>
        <v>0</v>
      </c>
    </row>
    <row r="22" spans="2:11">
      <c r="C22" s="283"/>
      <c r="D22" s="283"/>
      <c r="E22" s="283"/>
      <c r="F22" s="283"/>
      <c r="G22" s="283"/>
      <c r="H22" s="283"/>
      <c r="I22" s="283"/>
      <c r="J22" s="283"/>
      <c r="K22" s="283"/>
    </row>
    <row r="23" spans="2:11" ht="15">
      <c r="B23" s="281" t="s">
        <v>200</v>
      </c>
      <c r="C23" s="287">
        <f t="shared" ref="C23:K23" si="4">C21+C16</f>
        <v>2776</v>
      </c>
      <c r="D23" s="287">
        <f t="shared" si="4"/>
        <v>1491</v>
      </c>
      <c r="E23" s="287">
        <f t="shared" si="4"/>
        <v>4267</v>
      </c>
      <c r="F23" s="287">
        <f t="shared" si="4"/>
        <v>0</v>
      </c>
      <c r="G23" s="287">
        <f t="shared" si="4"/>
        <v>0</v>
      </c>
      <c r="H23" s="287">
        <f>H21+H16</f>
        <v>0</v>
      </c>
      <c r="I23" s="287">
        <f t="shared" si="4"/>
        <v>2776</v>
      </c>
      <c r="J23" s="287">
        <f t="shared" si="4"/>
        <v>1491</v>
      </c>
      <c r="K23" s="287">
        <f t="shared" si="4"/>
        <v>4267</v>
      </c>
    </row>
    <row r="25" spans="2:11" ht="30">
      <c r="E25" s="90" t="s">
        <v>34</v>
      </c>
    </row>
    <row r="26" spans="2:11" ht="14.25">
      <c r="B26" s="282" t="s">
        <v>201</v>
      </c>
      <c r="E26" s="308">
        <v>4206</v>
      </c>
      <c r="F26" s="294"/>
    </row>
    <row r="27" spans="2:11" ht="15">
      <c r="B27" s="274" t="s">
        <v>202</v>
      </c>
      <c r="E27" s="288">
        <f>E23-E26</f>
        <v>61</v>
      </c>
      <c r="F27" s="294" t="s">
        <v>208</v>
      </c>
    </row>
    <row r="28" spans="2:11" ht="15">
      <c r="B28" s="274"/>
      <c r="E28" s="288"/>
      <c r="F28" s="294"/>
    </row>
    <row r="32" spans="2:11">
      <c r="J32" s="304"/>
    </row>
  </sheetData>
  <mergeCells count="4">
    <mergeCell ref="E2:J2"/>
    <mergeCell ref="C4:E4"/>
    <mergeCell ref="I4:K4"/>
    <mergeCell ref="B2:C2"/>
  </mergeCells>
  <phoneticPr fontId="25" type="noConversion"/>
  <conditionalFormatting sqref="I8 I10:I12 I6:J7 I14:J15 J8:J12">
    <cfRule type="expression" dxfId="2" priority="7" stopIfTrue="1">
      <formula>AND(#REF!=1,I6&lt;&gt;C6)</formula>
    </cfRule>
  </conditionalFormatting>
  <conditionalFormatting sqref="I9">
    <cfRule type="expression" dxfId="1" priority="1" stopIfTrue="1">
      <formula>AND(#REF!=1,I9&lt;&gt;C9)</formula>
    </cfRule>
  </conditionalFormatting>
  <dataValidations count="1">
    <dataValidation type="custom" allowBlank="1" showInputMessage="1" showErrorMessage="1" sqref="C6:D16 I6:J16">
      <formula1>OR(C6&gt;0,C6=0)</formula1>
    </dataValidation>
  </dataValidations>
  <pageMargins left="0.75" right="0.75" top="1" bottom="1" header="0.5" footer="0.5"/>
  <pageSetup paperSize="9" scale="8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189"/>
  <sheetViews>
    <sheetView zoomScaleNormal="100" workbookViewId="0">
      <selection activeCell="C42" sqref="C42"/>
    </sheetView>
  </sheetViews>
  <sheetFormatPr defaultRowHeight="14.25"/>
  <cols>
    <col min="1" max="1" width="4.140625" style="109" customWidth="1"/>
    <col min="2" max="2" width="5.85546875" style="111" customWidth="1"/>
    <col min="3" max="3" width="78.5703125" style="112" customWidth="1"/>
    <col min="4" max="9" width="11.7109375" style="112" customWidth="1"/>
    <col min="10" max="10" width="4.5703125" style="109" customWidth="1"/>
    <col min="11" max="11" width="9.140625" style="110"/>
    <col min="12" max="12" width="9.140625" style="113"/>
    <col min="13" max="16384" width="9.140625" style="110"/>
  </cols>
  <sheetData>
    <row r="1" spans="2:10" ht="10.5" customHeight="1" thickBot="1"/>
    <row r="2" spans="2:10">
      <c r="B2" s="168"/>
      <c r="C2" s="80"/>
      <c r="D2" s="80"/>
      <c r="E2" s="80"/>
      <c r="F2" s="80"/>
      <c r="G2" s="80"/>
      <c r="H2" s="80"/>
      <c r="I2" s="80"/>
      <c r="J2" s="82"/>
    </row>
    <row r="3" spans="2:10" ht="15">
      <c r="B3" s="169"/>
      <c r="C3" s="183" t="s">
        <v>146</v>
      </c>
      <c r="D3" s="184"/>
      <c r="E3" s="184"/>
      <c r="F3" s="184"/>
      <c r="G3" s="235" t="s">
        <v>178</v>
      </c>
      <c r="H3" s="234"/>
      <c r="I3" s="185"/>
      <c r="J3" s="114"/>
    </row>
    <row r="4" spans="2:10">
      <c r="B4" s="170"/>
      <c r="C4" s="87"/>
      <c r="D4" s="87"/>
      <c r="E4" s="87"/>
      <c r="F4" s="87"/>
      <c r="G4" s="87"/>
      <c r="H4" s="87"/>
      <c r="I4" s="87"/>
      <c r="J4" s="89"/>
    </row>
    <row r="5" spans="2:10" ht="15">
      <c r="B5" s="170"/>
      <c r="C5" s="340" t="s">
        <v>39</v>
      </c>
      <c r="D5" s="342" t="s">
        <v>1</v>
      </c>
      <c r="E5" s="342"/>
      <c r="F5" s="342"/>
      <c r="G5" s="342" t="s">
        <v>206</v>
      </c>
      <c r="H5" s="342"/>
      <c r="I5" s="342"/>
      <c r="J5" s="89"/>
    </row>
    <row r="6" spans="2:10" ht="45">
      <c r="B6" s="171" t="s">
        <v>44</v>
      </c>
      <c r="C6" s="341"/>
      <c r="D6" s="115" t="s">
        <v>45</v>
      </c>
      <c r="E6" s="115" t="s">
        <v>46</v>
      </c>
      <c r="F6" s="115" t="s">
        <v>47</v>
      </c>
      <c r="G6" s="115" t="s">
        <v>48</v>
      </c>
      <c r="H6" s="115" t="s">
        <v>49</v>
      </c>
      <c r="I6" s="115" t="s">
        <v>50</v>
      </c>
      <c r="J6" s="89"/>
    </row>
    <row r="7" spans="2:10" ht="15" customHeight="1">
      <c r="B7" s="170"/>
      <c r="C7" s="126" t="s">
        <v>210</v>
      </c>
      <c r="D7" s="116"/>
      <c r="E7" s="116"/>
      <c r="F7" s="116"/>
      <c r="G7" s="116"/>
      <c r="H7" s="116"/>
      <c r="I7" s="117"/>
      <c r="J7" s="89"/>
    </row>
    <row r="8" spans="2:10" ht="15" customHeight="1">
      <c r="B8" s="170">
        <v>10.000999999999999</v>
      </c>
      <c r="C8" s="118" t="s">
        <v>147</v>
      </c>
      <c r="D8" s="116">
        <f>E8</f>
        <v>275.38600000000002</v>
      </c>
      <c r="E8" s="116">
        <f>275386/1000</f>
        <v>275.38600000000002</v>
      </c>
      <c r="F8" s="116">
        <f t="shared" ref="F8:F38" si="0">E8-D8</f>
        <v>0</v>
      </c>
      <c r="G8" s="116">
        <f>D8</f>
        <v>275.38600000000002</v>
      </c>
      <c r="H8" s="116">
        <f>G8</f>
        <v>275.38600000000002</v>
      </c>
      <c r="I8" s="116">
        <f t="shared" ref="I8:I38" si="1">H8-G8</f>
        <v>0</v>
      </c>
      <c r="J8" s="89"/>
    </row>
    <row r="9" spans="2:10" ht="15" customHeight="1">
      <c r="B9" s="170"/>
      <c r="C9" s="295" t="s">
        <v>207</v>
      </c>
      <c r="D9" s="116">
        <v>0</v>
      </c>
      <c r="E9" s="116">
        <v>0</v>
      </c>
      <c r="F9" s="116">
        <f t="shared" si="0"/>
        <v>0</v>
      </c>
      <c r="G9" s="116"/>
      <c r="H9" s="116"/>
      <c r="I9" s="116">
        <f t="shared" si="1"/>
        <v>0</v>
      </c>
      <c r="J9" s="89"/>
    </row>
    <row r="10" spans="2:10" ht="15" customHeight="1">
      <c r="B10" s="170">
        <v>10.002000000000001</v>
      </c>
      <c r="C10" s="119" t="s">
        <v>151</v>
      </c>
      <c r="D10" s="204">
        <v>0</v>
      </c>
      <c r="E10" s="204">
        <v>0</v>
      </c>
      <c r="F10" s="134">
        <f t="shared" si="0"/>
        <v>0</v>
      </c>
      <c r="G10" s="204"/>
      <c r="H10" s="204"/>
      <c r="I10" s="116">
        <f t="shared" si="1"/>
        <v>0</v>
      </c>
      <c r="J10" s="89"/>
    </row>
    <row r="11" spans="2:10" ht="15" customHeight="1">
      <c r="B11" s="170"/>
      <c r="C11" s="297" t="s">
        <v>209</v>
      </c>
      <c r="D11" s="300">
        <f t="shared" ref="D11:I11" si="2">SUM(D8:D10)</f>
        <v>275.38600000000002</v>
      </c>
      <c r="E11" s="300">
        <f t="shared" si="2"/>
        <v>275.38600000000002</v>
      </c>
      <c r="F11" s="300">
        <f t="shared" si="2"/>
        <v>0</v>
      </c>
      <c r="G11" s="300">
        <f t="shared" si="2"/>
        <v>275.38600000000002</v>
      </c>
      <c r="H11" s="300">
        <f t="shared" si="2"/>
        <v>275.38600000000002</v>
      </c>
      <c r="I11" s="300">
        <f t="shared" si="2"/>
        <v>0</v>
      </c>
      <c r="J11" s="89"/>
    </row>
    <row r="12" spans="2:10" ht="15" customHeight="1">
      <c r="B12" s="170"/>
      <c r="C12" s="297"/>
      <c r="D12" s="298"/>
      <c r="E12" s="298"/>
      <c r="F12" s="298"/>
      <c r="G12" s="298"/>
      <c r="H12" s="298"/>
      <c r="I12" s="298"/>
      <c r="J12" s="89"/>
    </row>
    <row r="13" spans="2:10" ht="15" customHeight="1">
      <c r="B13" s="170">
        <v>10.003</v>
      </c>
      <c r="C13" s="117" t="s">
        <v>203</v>
      </c>
      <c r="D13" s="204">
        <v>183</v>
      </c>
      <c r="E13" s="204">
        <v>183</v>
      </c>
      <c r="F13" s="134">
        <f t="shared" si="0"/>
        <v>0</v>
      </c>
      <c r="G13" s="204">
        <f>D13</f>
        <v>183</v>
      </c>
      <c r="H13" s="204">
        <f>G13</f>
        <v>183</v>
      </c>
      <c r="I13" s="116">
        <f t="shared" si="1"/>
        <v>0</v>
      </c>
      <c r="J13" s="89"/>
    </row>
    <row r="14" spans="2:10" ht="15" customHeight="1">
      <c r="B14" s="170">
        <v>10.004</v>
      </c>
      <c r="C14" s="120" t="s">
        <v>204</v>
      </c>
      <c r="D14" s="204">
        <v>2165</v>
      </c>
      <c r="E14" s="204">
        <f>D14</f>
        <v>2165</v>
      </c>
      <c r="F14" s="134">
        <f t="shared" si="0"/>
        <v>0</v>
      </c>
      <c r="G14" s="206">
        <f>D14</f>
        <v>2165</v>
      </c>
      <c r="H14" s="206">
        <f>G14</f>
        <v>2165</v>
      </c>
      <c r="I14" s="116">
        <f t="shared" si="1"/>
        <v>0</v>
      </c>
      <c r="J14" s="89"/>
    </row>
    <row r="15" spans="2:10" ht="15" hidden="1" customHeight="1">
      <c r="B15" s="170">
        <v>10.005000000000001</v>
      </c>
      <c r="C15" s="120"/>
      <c r="D15" s="204"/>
      <c r="E15" s="205"/>
      <c r="F15" s="134">
        <f t="shared" si="0"/>
        <v>0</v>
      </c>
      <c r="G15" s="207"/>
      <c r="H15" s="207"/>
      <c r="I15" s="116">
        <f t="shared" si="1"/>
        <v>0</v>
      </c>
      <c r="J15" s="89"/>
    </row>
    <row r="16" spans="2:10" ht="15" hidden="1" customHeight="1">
      <c r="B16" s="170">
        <v>10.006</v>
      </c>
      <c r="C16" s="174"/>
      <c r="D16" s="204"/>
      <c r="E16" s="205"/>
      <c r="F16" s="134">
        <f t="shared" si="0"/>
        <v>0</v>
      </c>
      <c r="G16" s="207"/>
      <c r="H16" s="207"/>
      <c r="I16" s="116">
        <f t="shared" si="1"/>
        <v>0</v>
      </c>
      <c r="J16" s="89"/>
    </row>
    <row r="17" spans="2:10" ht="15" hidden="1" customHeight="1">
      <c r="B17" s="170">
        <v>10.007</v>
      </c>
      <c r="C17" s="174"/>
      <c r="D17" s="172"/>
      <c r="E17" s="173"/>
      <c r="F17" s="116">
        <f t="shared" si="0"/>
        <v>0</v>
      </c>
      <c r="G17" s="167"/>
      <c r="H17" s="167"/>
      <c r="I17" s="116">
        <f t="shared" si="1"/>
        <v>0</v>
      </c>
      <c r="J17" s="89"/>
    </row>
    <row r="18" spans="2:10" ht="15" hidden="1" customHeight="1">
      <c r="B18" s="170">
        <v>10.007999999999999</v>
      </c>
      <c r="C18" s="174"/>
      <c r="D18" s="172"/>
      <c r="E18" s="173"/>
      <c r="F18" s="116">
        <f t="shared" si="0"/>
        <v>0</v>
      </c>
      <c r="G18" s="167"/>
      <c r="H18" s="167"/>
      <c r="I18" s="116">
        <f t="shared" si="1"/>
        <v>0</v>
      </c>
      <c r="J18" s="89"/>
    </row>
    <row r="19" spans="2:10" ht="15" hidden="1" customHeight="1">
      <c r="B19" s="170">
        <v>10.009</v>
      </c>
      <c r="C19" s="174"/>
      <c r="D19" s="172"/>
      <c r="E19" s="173"/>
      <c r="F19" s="116">
        <f t="shared" si="0"/>
        <v>0</v>
      </c>
      <c r="G19" s="167"/>
      <c r="H19" s="167"/>
      <c r="I19" s="116">
        <f t="shared" si="1"/>
        <v>0</v>
      </c>
      <c r="J19" s="89"/>
    </row>
    <row r="20" spans="2:10" ht="15" hidden="1" customHeight="1">
      <c r="B20" s="170">
        <v>10.01</v>
      </c>
      <c r="C20" s="174"/>
      <c r="D20" s="172"/>
      <c r="E20" s="173"/>
      <c r="F20" s="116">
        <f t="shared" si="0"/>
        <v>0</v>
      </c>
      <c r="G20" s="167"/>
      <c r="H20" s="167"/>
      <c r="I20" s="116">
        <f t="shared" si="1"/>
        <v>0</v>
      </c>
      <c r="J20" s="89"/>
    </row>
    <row r="21" spans="2:10" ht="15" hidden="1" customHeight="1">
      <c r="B21" s="170">
        <v>10.010999999999999</v>
      </c>
      <c r="C21" s="174"/>
      <c r="D21" s="172"/>
      <c r="E21" s="173"/>
      <c r="F21" s="116">
        <f t="shared" si="0"/>
        <v>0</v>
      </c>
      <c r="G21" s="167"/>
      <c r="H21" s="167"/>
      <c r="I21" s="116">
        <f t="shared" si="1"/>
        <v>0</v>
      </c>
      <c r="J21" s="89"/>
    </row>
    <row r="22" spans="2:10" ht="15" hidden="1" customHeight="1">
      <c r="B22" s="170">
        <v>10.012</v>
      </c>
      <c r="C22" s="174"/>
      <c r="D22" s="172"/>
      <c r="E22" s="173"/>
      <c r="F22" s="116">
        <f t="shared" si="0"/>
        <v>0</v>
      </c>
      <c r="G22" s="167"/>
      <c r="H22" s="167"/>
      <c r="I22" s="116">
        <f t="shared" si="1"/>
        <v>0</v>
      </c>
      <c r="J22" s="89"/>
    </row>
    <row r="23" spans="2:10" ht="15" hidden="1" customHeight="1">
      <c r="B23" s="170">
        <v>10.013</v>
      </c>
      <c r="C23" s="174"/>
      <c r="D23" s="172"/>
      <c r="E23" s="173"/>
      <c r="F23" s="116">
        <f t="shared" si="0"/>
        <v>0</v>
      </c>
      <c r="G23" s="167"/>
      <c r="H23" s="167"/>
      <c r="I23" s="116">
        <f t="shared" si="1"/>
        <v>0</v>
      </c>
      <c r="J23" s="89"/>
    </row>
    <row r="24" spans="2:10" ht="15" hidden="1" customHeight="1">
      <c r="B24" s="170">
        <v>10.013999999999999</v>
      </c>
      <c r="C24" s="174"/>
      <c r="D24" s="172"/>
      <c r="E24" s="173"/>
      <c r="F24" s="116">
        <f t="shared" si="0"/>
        <v>0</v>
      </c>
      <c r="G24" s="167"/>
      <c r="H24" s="167"/>
      <c r="I24" s="116">
        <f t="shared" si="1"/>
        <v>0</v>
      </c>
      <c r="J24" s="89"/>
    </row>
    <row r="25" spans="2:10" ht="15" hidden="1" customHeight="1">
      <c r="B25" s="170">
        <v>10.015000000000001</v>
      </c>
      <c r="C25" s="174"/>
      <c r="D25" s="172"/>
      <c r="E25" s="173"/>
      <c r="F25" s="116">
        <f t="shared" si="0"/>
        <v>0</v>
      </c>
      <c r="G25" s="167"/>
      <c r="H25" s="167"/>
      <c r="I25" s="116">
        <f t="shared" si="1"/>
        <v>0</v>
      </c>
      <c r="J25" s="89"/>
    </row>
    <row r="26" spans="2:10" ht="15" hidden="1" customHeight="1">
      <c r="B26" s="170">
        <v>10.016</v>
      </c>
      <c r="C26" s="174"/>
      <c r="D26" s="172"/>
      <c r="E26" s="173"/>
      <c r="F26" s="116">
        <f t="shared" si="0"/>
        <v>0</v>
      </c>
      <c r="G26" s="167"/>
      <c r="H26" s="167"/>
      <c r="I26" s="116">
        <f t="shared" si="1"/>
        <v>0</v>
      </c>
      <c r="J26" s="89"/>
    </row>
    <row r="27" spans="2:10" ht="15" hidden="1" customHeight="1">
      <c r="B27" s="170">
        <v>10.016999999999999</v>
      </c>
      <c r="C27" s="174"/>
      <c r="D27" s="172"/>
      <c r="E27" s="173"/>
      <c r="F27" s="116">
        <f t="shared" si="0"/>
        <v>0</v>
      </c>
      <c r="G27" s="167"/>
      <c r="H27" s="167"/>
      <c r="I27" s="116">
        <f t="shared" si="1"/>
        <v>0</v>
      </c>
      <c r="J27" s="89"/>
    </row>
    <row r="28" spans="2:10" ht="15" hidden="1" customHeight="1">
      <c r="B28" s="170">
        <v>10.018000000000001</v>
      </c>
      <c r="C28" s="174"/>
      <c r="D28" s="172"/>
      <c r="E28" s="173"/>
      <c r="F28" s="116">
        <f t="shared" si="0"/>
        <v>0</v>
      </c>
      <c r="G28" s="167"/>
      <c r="H28" s="167"/>
      <c r="I28" s="116">
        <f t="shared" si="1"/>
        <v>0</v>
      </c>
      <c r="J28" s="89"/>
    </row>
    <row r="29" spans="2:10" ht="15" hidden="1" customHeight="1">
      <c r="B29" s="170">
        <v>10.019</v>
      </c>
      <c r="C29" s="174"/>
      <c r="D29" s="172"/>
      <c r="E29" s="173"/>
      <c r="F29" s="116">
        <f t="shared" si="0"/>
        <v>0</v>
      </c>
      <c r="G29" s="167"/>
      <c r="H29" s="167"/>
      <c r="I29" s="116">
        <f t="shared" si="1"/>
        <v>0</v>
      </c>
      <c r="J29" s="89"/>
    </row>
    <row r="30" spans="2:10" ht="15" hidden="1" customHeight="1">
      <c r="B30" s="170">
        <v>10.02</v>
      </c>
      <c r="C30" s="174"/>
      <c r="D30" s="172"/>
      <c r="E30" s="173"/>
      <c r="F30" s="116">
        <f t="shared" si="0"/>
        <v>0</v>
      </c>
      <c r="G30" s="167"/>
      <c r="H30" s="167"/>
      <c r="I30" s="116">
        <f t="shared" si="1"/>
        <v>0</v>
      </c>
      <c r="J30" s="89"/>
    </row>
    <row r="31" spans="2:10" ht="15" hidden="1" customHeight="1">
      <c r="B31" s="170">
        <v>10.021000000000001</v>
      </c>
      <c r="C31" s="174"/>
      <c r="D31" s="172"/>
      <c r="E31" s="173"/>
      <c r="F31" s="116">
        <f t="shared" si="0"/>
        <v>0</v>
      </c>
      <c r="G31" s="167"/>
      <c r="H31" s="167"/>
      <c r="I31" s="116">
        <f t="shared" si="1"/>
        <v>0</v>
      </c>
      <c r="J31" s="89"/>
    </row>
    <row r="32" spans="2:10" ht="15" hidden="1" customHeight="1">
      <c r="B32" s="170">
        <v>10.022</v>
      </c>
      <c r="C32" s="174"/>
      <c r="D32" s="172"/>
      <c r="E32" s="173"/>
      <c r="F32" s="116">
        <f t="shared" si="0"/>
        <v>0</v>
      </c>
      <c r="G32" s="167"/>
      <c r="H32" s="167"/>
      <c r="I32" s="116">
        <f t="shared" si="1"/>
        <v>0</v>
      </c>
      <c r="J32" s="89"/>
    </row>
    <row r="33" spans="2:14" ht="15" hidden="1" customHeight="1">
      <c r="B33" s="170">
        <v>10.023</v>
      </c>
      <c r="C33" s="174"/>
      <c r="D33" s="172"/>
      <c r="E33" s="173"/>
      <c r="F33" s="116">
        <f t="shared" si="0"/>
        <v>0</v>
      </c>
      <c r="G33" s="167"/>
      <c r="H33" s="167"/>
      <c r="I33" s="116">
        <f t="shared" si="1"/>
        <v>0</v>
      </c>
      <c r="J33" s="89"/>
    </row>
    <row r="34" spans="2:14" ht="15" hidden="1" customHeight="1">
      <c r="B34" s="170">
        <v>10.023999999999999</v>
      </c>
      <c r="C34" s="174"/>
      <c r="D34" s="172"/>
      <c r="E34" s="173"/>
      <c r="F34" s="116">
        <f t="shared" si="0"/>
        <v>0</v>
      </c>
      <c r="G34" s="167"/>
      <c r="H34" s="167"/>
      <c r="I34" s="116">
        <f t="shared" si="1"/>
        <v>0</v>
      </c>
      <c r="J34" s="89"/>
    </row>
    <row r="35" spans="2:14" ht="15" hidden="1" customHeight="1">
      <c r="B35" s="170">
        <v>10.025</v>
      </c>
      <c r="C35" s="174"/>
      <c r="D35" s="172"/>
      <c r="E35" s="173"/>
      <c r="F35" s="116">
        <f t="shared" si="0"/>
        <v>0</v>
      </c>
      <c r="G35" s="167"/>
      <c r="H35" s="167"/>
      <c r="I35" s="116">
        <f t="shared" si="1"/>
        <v>0</v>
      </c>
      <c r="J35" s="89"/>
    </row>
    <row r="36" spans="2:14" ht="15" hidden="1" customHeight="1">
      <c r="B36" s="170">
        <v>10.026</v>
      </c>
      <c r="C36" s="174"/>
      <c r="D36" s="172"/>
      <c r="E36" s="173"/>
      <c r="F36" s="116">
        <f t="shared" si="0"/>
        <v>0</v>
      </c>
      <c r="G36" s="167"/>
      <c r="H36" s="167"/>
      <c r="I36" s="116">
        <f t="shared" si="1"/>
        <v>0</v>
      </c>
      <c r="J36" s="89"/>
    </row>
    <row r="37" spans="2:14" ht="15" customHeight="1">
      <c r="B37" s="170"/>
      <c r="C37" s="299" t="s">
        <v>211</v>
      </c>
      <c r="D37" s="300">
        <f t="shared" ref="D37:I37" si="3">SUM(D13:D36)</f>
        <v>2348</v>
      </c>
      <c r="E37" s="300">
        <f t="shared" si="3"/>
        <v>2348</v>
      </c>
      <c r="F37" s="300">
        <f t="shared" si="3"/>
        <v>0</v>
      </c>
      <c r="G37" s="300">
        <f t="shared" si="3"/>
        <v>2348</v>
      </c>
      <c r="H37" s="300">
        <f t="shared" si="3"/>
        <v>2348</v>
      </c>
      <c r="I37" s="300">
        <f t="shared" si="3"/>
        <v>0</v>
      </c>
      <c r="J37" s="89"/>
    </row>
    <row r="38" spans="2:14" ht="15" customHeight="1">
      <c r="B38" s="170">
        <v>10.026999999999999</v>
      </c>
      <c r="C38" s="120" t="s">
        <v>11</v>
      </c>
      <c r="D38" s="204">
        <v>0</v>
      </c>
      <c r="E38" s="205">
        <v>0</v>
      </c>
      <c r="F38" s="134">
        <f t="shared" si="0"/>
        <v>0</v>
      </c>
      <c r="G38" s="207"/>
      <c r="H38" s="207"/>
      <c r="I38" s="116">
        <f t="shared" si="1"/>
        <v>0</v>
      </c>
      <c r="J38" s="89"/>
    </row>
    <row r="39" spans="2:14" ht="15" customHeight="1">
      <c r="B39" s="170">
        <v>10.028</v>
      </c>
      <c r="C39" s="121" t="s">
        <v>51</v>
      </c>
      <c r="D39" s="122">
        <f>D11+D37+D38</f>
        <v>2623.386</v>
      </c>
      <c r="E39" s="122">
        <f>E11+E37+E38</f>
        <v>2623.386</v>
      </c>
      <c r="F39" s="122">
        <f>F11+F37+F38</f>
        <v>0</v>
      </c>
      <c r="G39" s="122">
        <f>G11+G37+G38</f>
        <v>2623.386</v>
      </c>
      <c r="H39" s="122">
        <f>H11+H37+H38</f>
        <v>2623.386</v>
      </c>
      <c r="I39" s="122">
        <f>SUM(I8:I38)</f>
        <v>0</v>
      </c>
      <c r="J39" s="114"/>
    </row>
    <row r="40" spans="2:14" ht="9.75" customHeight="1">
      <c r="B40" s="170"/>
      <c r="C40" s="123"/>
      <c r="D40" s="124"/>
      <c r="E40" s="124"/>
      <c r="F40" s="124"/>
      <c r="G40" s="124"/>
      <c r="H40" s="124"/>
      <c r="I40" s="124"/>
      <c r="J40" s="125"/>
    </row>
    <row r="41" spans="2:14" ht="15" customHeight="1">
      <c r="B41" s="170"/>
      <c r="C41" s="126" t="s">
        <v>52</v>
      </c>
      <c r="D41" s="116"/>
      <c r="E41" s="116"/>
      <c r="F41" s="116"/>
      <c r="G41" s="116"/>
      <c r="H41" s="116"/>
      <c r="I41" s="117"/>
      <c r="J41" s="89"/>
    </row>
    <row r="42" spans="2:14" ht="15" customHeight="1">
      <c r="B42" s="170"/>
      <c r="C42" s="126" t="s">
        <v>53</v>
      </c>
      <c r="D42" s="116"/>
      <c r="E42" s="116"/>
      <c r="F42" s="116"/>
      <c r="G42" s="116"/>
      <c r="H42" s="116"/>
      <c r="I42" s="117"/>
      <c r="J42" s="89"/>
    </row>
    <row r="43" spans="2:14" ht="15" hidden="1" customHeight="1">
      <c r="B43" s="170">
        <v>10.029</v>
      </c>
      <c r="C43" s="117" t="s">
        <v>54</v>
      </c>
      <c r="D43" s="175"/>
      <c r="E43" s="175"/>
      <c r="F43" s="116">
        <f t="shared" ref="F43:F57" si="4">E43-D43</f>
        <v>0</v>
      </c>
      <c r="G43" s="167"/>
      <c r="H43" s="167"/>
      <c r="I43" s="116">
        <f t="shared" ref="I43:I57" si="5">H43-G43</f>
        <v>0</v>
      </c>
      <c r="J43" s="89"/>
      <c r="N43" s="109"/>
    </row>
    <row r="44" spans="2:14" ht="15.75" customHeight="1">
      <c r="B44" s="170">
        <v>10.029999999999999</v>
      </c>
      <c r="C44" s="117" t="s">
        <v>55</v>
      </c>
      <c r="D44" s="175">
        <f>1134386.4/1000</f>
        <v>1134.3863999999999</v>
      </c>
      <c r="E44" s="175">
        <f>D44</f>
        <v>1134.3863999999999</v>
      </c>
      <c r="F44" s="116">
        <f t="shared" si="4"/>
        <v>0</v>
      </c>
      <c r="G44" s="175">
        <f>D44</f>
        <v>1134.3863999999999</v>
      </c>
      <c r="H44" s="175">
        <f>G44</f>
        <v>1134.3863999999999</v>
      </c>
      <c r="I44" s="116">
        <f t="shared" si="5"/>
        <v>0</v>
      </c>
      <c r="J44" s="89"/>
    </row>
    <row r="45" spans="2:14" ht="15" customHeight="1">
      <c r="B45" s="170">
        <v>10.031000000000001</v>
      </c>
      <c r="C45" s="117" t="s">
        <v>104</v>
      </c>
      <c r="D45" s="175">
        <f>76440/1000</f>
        <v>76.44</v>
      </c>
      <c r="E45" s="175">
        <f>D45</f>
        <v>76.44</v>
      </c>
      <c r="F45" s="116">
        <f t="shared" si="4"/>
        <v>0</v>
      </c>
      <c r="G45" s="175">
        <f>D45</f>
        <v>76.44</v>
      </c>
      <c r="H45" s="175">
        <f>E45</f>
        <v>76.44</v>
      </c>
      <c r="I45" s="116">
        <f t="shared" si="5"/>
        <v>0</v>
      </c>
      <c r="J45" s="89"/>
    </row>
    <row r="46" spans="2:14" ht="15" hidden="1" customHeight="1">
      <c r="B46" s="170">
        <v>10.032</v>
      </c>
      <c r="C46" s="117" t="s">
        <v>56</v>
      </c>
      <c r="D46" s="175"/>
      <c r="E46" s="175"/>
      <c r="F46" s="116">
        <f t="shared" si="4"/>
        <v>0</v>
      </c>
      <c r="G46" s="175"/>
      <c r="H46" s="175"/>
      <c r="I46" s="116">
        <f t="shared" si="5"/>
        <v>0</v>
      </c>
      <c r="J46" s="89"/>
    </row>
    <row r="47" spans="2:14" ht="15" hidden="1" customHeight="1">
      <c r="B47" s="170">
        <v>10.032999999999999</v>
      </c>
      <c r="C47" s="117" t="s">
        <v>57</v>
      </c>
      <c r="D47" s="175"/>
      <c r="E47" s="175"/>
      <c r="F47" s="116">
        <f t="shared" si="4"/>
        <v>0</v>
      </c>
      <c r="G47" s="175"/>
      <c r="H47" s="175"/>
      <c r="I47" s="116">
        <f t="shared" si="5"/>
        <v>0</v>
      </c>
      <c r="J47" s="89"/>
    </row>
    <row r="48" spans="2:14" ht="15" hidden="1" customHeight="1">
      <c r="B48" s="170">
        <v>10.034000000000001</v>
      </c>
      <c r="C48" s="117" t="s">
        <v>105</v>
      </c>
      <c r="D48" s="175"/>
      <c r="E48" s="175"/>
      <c r="F48" s="116">
        <f t="shared" si="4"/>
        <v>0</v>
      </c>
      <c r="G48" s="175"/>
      <c r="H48" s="175"/>
      <c r="I48" s="116">
        <f t="shared" si="5"/>
        <v>0</v>
      </c>
      <c r="J48" s="89"/>
    </row>
    <row r="49" spans="2:10" ht="15" customHeight="1">
      <c r="B49" s="170">
        <v>10.035</v>
      </c>
      <c r="C49" s="117" t="s">
        <v>106</v>
      </c>
      <c r="D49" s="175">
        <f>2400598.94/1000-135-48</f>
        <v>2217.5989399999999</v>
      </c>
      <c r="E49" s="175">
        <f>D49</f>
        <v>2217.5989399999999</v>
      </c>
      <c r="F49" s="116">
        <f t="shared" si="4"/>
        <v>0</v>
      </c>
      <c r="G49" s="175">
        <f>D49</f>
        <v>2217.5989399999999</v>
      </c>
      <c r="H49" s="175">
        <f>E49</f>
        <v>2217.5989399999999</v>
      </c>
      <c r="I49" s="116">
        <f t="shared" si="5"/>
        <v>0</v>
      </c>
      <c r="J49" s="89"/>
    </row>
    <row r="50" spans="2:10" ht="15" customHeight="1">
      <c r="B50" s="170">
        <v>10.036</v>
      </c>
      <c r="C50" s="127" t="s">
        <v>58</v>
      </c>
      <c r="D50" s="128">
        <f>SUM(D43:D49)</f>
        <v>3428.4253399999998</v>
      </c>
      <c r="E50" s="128">
        <f>SUM(E43:E49)</f>
        <v>3428.4253399999998</v>
      </c>
      <c r="F50" s="128">
        <f t="shared" si="4"/>
        <v>0</v>
      </c>
      <c r="G50" s="128">
        <f>SUM(G43:G49)</f>
        <v>3428.4253399999998</v>
      </c>
      <c r="H50" s="128">
        <f>SUM(H43:H49)</f>
        <v>3428.4253399999998</v>
      </c>
      <c r="I50" s="128">
        <f t="shared" si="5"/>
        <v>0</v>
      </c>
      <c r="J50" s="89"/>
    </row>
    <row r="51" spans="2:10" ht="9.75" hidden="1" customHeight="1">
      <c r="B51" s="170"/>
      <c r="C51" s="117"/>
      <c r="D51" s="116"/>
      <c r="E51" s="116" t="s">
        <v>205</v>
      </c>
      <c r="F51" s="116"/>
      <c r="G51" s="116"/>
      <c r="H51" s="116"/>
      <c r="I51" s="116"/>
      <c r="J51" s="89"/>
    </row>
    <row r="52" spans="2:10" ht="15" hidden="1" customHeight="1">
      <c r="B52" s="170"/>
      <c r="C52" s="126" t="s">
        <v>59</v>
      </c>
      <c r="D52" s="116"/>
      <c r="E52" s="116"/>
      <c r="F52" s="116"/>
      <c r="G52" s="116"/>
      <c r="H52" s="116"/>
      <c r="I52" s="116"/>
      <c r="J52" s="89"/>
    </row>
    <row r="53" spans="2:10" ht="15" hidden="1" customHeight="1">
      <c r="B53" s="170">
        <v>10.037000000000001</v>
      </c>
      <c r="C53" s="117" t="s">
        <v>60</v>
      </c>
      <c r="D53" s="175"/>
      <c r="E53" s="175"/>
      <c r="F53" s="116">
        <f t="shared" si="4"/>
        <v>0</v>
      </c>
      <c r="G53" s="167"/>
      <c r="H53" s="167"/>
      <c r="I53" s="116">
        <f t="shared" si="5"/>
        <v>0</v>
      </c>
      <c r="J53" s="89"/>
    </row>
    <row r="54" spans="2:10" ht="15" hidden="1" customHeight="1">
      <c r="B54" s="170">
        <v>10.038</v>
      </c>
      <c r="C54" s="117" t="s">
        <v>61</v>
      </c>
      <c r="D54" s="175"/>
      <c r="E54" s="175"/>
      <c r="F54" s="116">
        <f t="shared" si="4"/>
        <v>0</v>
      </c>
      <c r="G54" s="167"/>
      <c r="H54" s="167"/>
      <c r="I54" s="116">
        <f t="shared" si="5"/>
        <v>0</v>
      </c>
      <c r="J54" s="89"/>
    </row>
    <row r="55" spans="2:10" ht="15" hidden="1" customHeight="1">
      <c r="B55" s="170">
        <v>10.039</v>
      </c>
      <c r="C55" s="117" t="s">
        <v>62</v>
      </c>
      <c r="D55" s="175"/>
      <c r="E55" s="175"/>
      <c r="F55" s="116">
        <f t="shared" si="4"/>
        <v>0</v>
      </c>
      <c r="G55" s="167"/>
      <c r="H55" s="167"/>
      <c r="I55" s="116">
        <f t="shared" si="5"/>
        <v>0</v>
      </c>
      <c r="J55" s="89"/>
    </row>
    <row r="56" spans="2:10" ht="15" hidden="1" customHeight="1">
      <c r="B56" s="170">
        <v>10.039999999999999</v>
      </c>
      <c r="C56" s="117" t="s">
        <v>63</v>
      </c>
      <c r="D56" s="175"/>
      <c r="E56" s="175"/>
      <c r="F56" s="116">
        <f t="shared" si="4"/>
        <v>0</v>
      </c>
      <c r="G56" s="167"/>
      <c r="H56" s="167"/>
      <c r="I56" s="116">
        <f t="shared" si="5"/>
        <v>0</v>
      </c>
      <c r="J56" s="89"/>
    </row>
    <row r="57" spans="2:10" ht="15" hidden="1" customHeight="1">
      <c r="B57" s="170">
        <v>10.041</v>
      </c>
      <c r="C57" s="127" t="s">
        <v>64</v>
      </c>
      <c r="D57" s="128">
        <f>SUM(D53:D56)</f>
        <v>0</v>
      </c>
      <c r="E57" s="128">
        <f>SUM(E53:E56)</f>
        <v>0</v>
      </c>
      <c r="F57" s="128">
        <f t="shared" si="4"/>
        <v>0</v>
      </c>
      <c r="G57" s="128">
        <f>SUM(G53:G56)</f>
        <v>0</v>
      </c>
      <c r="H57" s="128">
        <f>SUM(H53:H56)</f>
        <v>0</v>
      </c>
      <c r="I57" s="128">
        <f t="shared" si="5"/>
        <v>0</v>
      </c>
      <c r="J57" s="89"/>
    </row>
    <row r="58" spans="2:10" ht="9.75" customHeight="1">
      <c r="B58" s="170"/>
      <c r="C58" s="126"/>
      <c r="D58" s="116"/>
      <c r="E58" s="116"/>
      <c r="F58" s="116"/>
      <c r="G58" s="116"/>
      <c r="H58" s="116"/>
      <c r="I58" s="116"/>
      <c r="J58" s="89"/>
    </row>
    <row r="59" spans="2:10" ht="15" customHeight="1">
      <c r="B59" s="170"/>
      <c r="C59" s="123" t="s">
        <v>65</v>
      </c>
      <c r="D59" s="116"/>
      <c r="E59" s="116"/>
      <c r="F59" s="116"/>
      <c r="G59" s="116"/>
      <c r="H59" s="116"/>
      <c r="I59" s="116"/>
      <c r="J59" s="89"/>
    </row>
    <row r="60" spans="2:10" ht="15" customHeight="1">
      <c r="B60" s="170">
        <v>10.042</v>
      </c>
      <c r="C60" s="117" t="s">
        <v>107</v>
      </c>
      <c r="D60" s="175">
        <f>87409.85/1000</f>
        <v>87.409850000000006</v>
      </c>
      <c r="E60" s="175">
        <f>D60</f>
        <v>87.409850000000006</v>
      </c>
      <c r="F60" s="116">
        <f>E60-D60</f>
        <v>0</v>
      </c>
      <c r="G60" s="167">
        <f>D60</f>
        <v>87.409850000000006</v>
      </c>
      <c r="H60" s="167">
        <f>E60</f>
        <v>87.409850000000006</v>
      </c>
      <c r="I60" s="116">
        <f>H60-G60</f>
        <v>0</v>
      </c>
      <c r="J60" s="89"/>
    </row>
    <row r="61" spans="2:10" ht="15" hidden="1" customHeight="1">
      <c r="B61" s="170">
        <v>10.042999999999999</v>
      </c>
      <c r="C61" s="117" t="s">
        <v>66</v>
      </c>
      <c r="D61" s="175"/>
      <c r="E61" s="175"/>
      <c r="F61" s="116">
        <f>E61-D61</f>
        <v>0</v>
      </c>
      <c r="G61" s="167"/>
      <c r="H61" s="167"/>
      <c r="I61" s="116">
        <f>H61-G61</f>
        <v>0</v>
      </c>
      <c r="J61" s="89"/>
    </row>
    <row r="62" spans="2:10" ht="15" customHeight="1">
      <c r="B62" s="170">
        <v>10.044</v>
      </c>
      <c r="C62" s="129" t="s">
        <v>67</v>
      </c>
      <c r="D62" s="130">
        <f>SUM(D60:D61)</f>
        <v>87.409850000000006</v>
      </c>
      <c r="E62" s="130">
        <f>SUM(E60:E61)</f>
        <v>87.409850000000006</v>
      </c>
      <c r="F62" s="128">
        <f>E62-D62</f>
        <v>0</v>
      </c>
      <c r="G62" s="130">
        <f>SUM(G60:G61)</f>
        <v>87.409850000000006</v>
      </c>
      <c r="H62" s="131">
        <f>SUM(H60:H61)</f>
        <v>87.409850000000006</v>
      </c>
      <c r="I62" s="128">
        <f>H62-G62</f>
        <v>0</v>
      </c>
      <c r="J62" s="89"/>
    </row>
    <row r="63" spans="2:10" ht="9.75" customHeight="1">
      <c r="B63" s="170"/>
      <c r="C63" s="343"/>
      <c r="D63" s="344"/>
      <c r="E63" s="344"/>
      <c r="F63" s="344"/>
      <c r="G63" s="344"/>
      <c r="H63" s="344"/>
      <c r="I63" s="345"/>
      <c r="J63" s="89"/>
    </row>
    <row r="64" spans="2:10" ht="15" customHeight="1">
      <c r="B64" s="170">
        <v>10.045</v>
      </c>
      <c r="C64" s="121" t="s">
        <v>68</v>
      </c>
      <c r="D64" s="122">
        <f>D50+D57+D62</f>
        <v>3515.8351899999998</v>
      </c>
      <c r="E64" s="122">
        <f>E50+E57+E62</f>
        <v>3515.8351899999998</v>
      </c>
      <c r="F64" s="122">
        <f>E64-D64</f>
        <v>0</v>
      </c>
      <c r="G64" s="122">
        <f>G50+G57+G62</f>
        <v>3515.8351899999998</v>
      </c>
      <c r="H64" s="122">
        <f>H50+H57+H62</f>
        <v>3515.8351899999998</v>
      </c>
      <c r="I64" s="122">
        <f>H64-G64</f>
        <v>0</v>
      </c>
      <c r="J64" s="114"/>
    </row>
    <row r="65" spans="2:10" ht="9.75" customHeight="1">
      <c r="B65" s="170"/>
      <c r="C65" s="132"/>
      <c r="D65" s="124"/>
      <c r="E65" s="124"/>
      <c r="F65" s="124"/>
      <c r="G65" s="124"/>
      <c r="H65" s="124"/>
      <c r="I65" s="124"/>
      <c r="J65" s="114"/>
    </row>
    <row r="66" spans="2:10" ht="15" customHeight="1">
      <c r="B66" s="170"/>
      <c r="C66" s="126" t="s">
        <v>69</v>
      </c>
      <c r="D66" s="116"/>
      <c r="E66" s="116"/>
      <c r="F66" s="116"/>
      <c r="G66" s="116"/>
      <c r="H66" s="116"/>
      <c r="I66" s="117"/>
      <c r="J66" s="89"/>
    </row>
    <row r="67" spans="2:10" ht="15" customHeight="1">
      <c r="B67" s="170">
        <v>10.045999999999999</v>
      </c>
      <c r="C67" s="133" t="s">
        <v>108</v>
      </c>
      <c r="D67" s="175">
        <f>299872.86/1000</f>
        <v>299.87286</v>
      </c>
      <c r="E67" s="175">
        <f>D67</f>
        <v>299.87286</v>
      </c>
      <c r="F67" s="116">
        <f t="shared" ref="F67:F74" si="6">E67-D67</f>
        <v>0</v>
      </c>
      <c r="G67" s="167">
        <f>D67</f>
        <v>299.87286</v>
      </c>
      <c r="H67" s="167">
        <f>G67</f>
        <v>299.87286</v>
      </c>
      <c r="I67" s="116">
        <f t="shared" ref="I67:I74" si="7">H67-G67</f>
        <v>0</v>
      </c>
      <c r="J67" s="89"/>
    </row>
    <row r="68" spans="2:10" ht="15" hidden="1" customHeight="1">
      <c r="B68" s="170">
        <v>10.047000000000001</v>
      </c>
      <c r="C68" s="174"/>
      <c r="D68" s="175"/>
      <c r="E68" s="175"/>
      <c r="F68" s="116">
        <f t="shared" si="6"/>
        <v>0</v>
      </c>
      <c r="G68" s="167"/>
      <c r="H68" s="167"/>
      <c r="I68" s="116">
        <f t="shared" si="7"/>
        <v>0</v>
      </c>
      <c r="J68" s="89"/>
    </row>
    <row r="69" spans="2:10" ht="15" hidden="1" customHeight="1">
      <c r="B69" s="170">
        <v>10.048</v>
      </c>
      <c r="C69" s="174"/>
      <c r="D69" s="175"/>
      <c r="E69" s="175"/>
      <c r="F69" s="116">
        <f t="shared" si="6"/>
        <v>0</v>
      </c>
      <c r="G69" s="167"/>
      <c r="H69" s="167"/>
      <c r="I69" s="116">
        <f t="shared" si="7"/>
        <v>0</v>
      </c>
      <c r="J69" s="89"/>
    </row>
    <row r="70" spans="2:10" ht="15" hidden="1" customHeight="1">
      <c r="B70" s="170">
        <v>10.048999999999999</v>
      </c>
      <c r="C70" s="174"/>
      <c r="D70" s="175"/>
      <c r="E70" s="175"/>
      <c r="F70" s="116">
        <f t="shared" si="6"/>
        <v>0</v>
      </c>
      <c r="G70" s="167"/>
      <c r="H70" s="167"/>
      <c r="I70" s="116">
        <f t="shared" si="7"/>
        <v>0</v>
      </c>
      <c r="J70" s="89"/>
    </row>
    <row r="71" spans="2:10" ht="15" hidden="1" customHeight="1">
      <c r="B71" s="170">
        <v>10.050000000000001</v>
      </c>
      <c r="C71" s="174"/>
      <c r="D71" s="175"/>
      <c r="E71" s="175"/>
      <c r="F71" s="116">
        <f t="shared" si="6"/>
        <v>0</v>
      </c>
      <c r="G71" s="167"/>
      <c r="H71" s="167"/>
      <c r="I71" s="116">
        <f t="shared" si="7"/>
        <v>0</v>
      </c>
      <c r="J71" s="89"/>
    </row>
    <row r="72" spans="2:10" ht="15" hidden="1" customHeight="1">
      <c r="B72" s="170">
        <v>10.051</v>
      </c>
      <c r="C72" s="174"/>
      <c r="D72" s="175"/>
      <c r="E72" s="175"/>
      <c r="F72" s="116">
        <f t="shared" si="6"/>
        <v>0</v>
      </c>
      <c r="G72" s="167"/>
      <c r="H72" s="167"/>
      <c r="I72" s="116">
        <f t="shared" si="7"/>
        <v>0</v>
      </c>
      <c r="J72" s="89"/>
    </row>
    <row r="73" spans="2:10" ht="15" hidden="1" customHeight="1">
      <c r="B73" s="170">
        <v>10.052</v>
      </c>
      <c r="C73" s="174"/>
      <c r="D73" s="175"/>
      <c r="E73" s="175"/>
      <c r="F73" s="116">
        <f t="shared" si="6"/>
        <v>0</v>
      </c>
      <c r="G73" s="167"/>
      <c r="H73" s="167"/>
      <c r="I73" s="116">
        <f t="shared" si="7"/>
        <v>0</v>
      </c>
      <c r="J73" s="89"/>
    </row>
    <row r="74" spans="2:10" ht="15" hidden="1" customHeight="1">
      <c r="B74" s="170">
        <v>10.053000000000001</v>
      </c>
      <c r="C74" s="117" t="s">
        <v>148</v>
      </c>
      <c r="D74" s="175"/>
      <c r="E74" s="175"/>
      <c r="F74" s="116">
        <f t="shared" si="6"/>
        <v>0</v>
      </c>
      <c r="G74" s="167"/>
      <c r="H74" s="167"/>
      <c r="I74" s="116">
        <f t="shared" si="7"/>
        <v>0</v>
      </c>
      <c r="J74" s="89"/>
    </row>
    <row r="75" spans="2:10" ht="15" customHeight="1">
      <c r="B75" s="170">
        <v>10.054</v>
      </c>
      <c r="C75" s="121" t="s">
        <v>70</v>
      </c>
      <c r="D75" s="122">
        <f t="shared" ref="D75:I75" si="8">SUM(D67:D74)</f>
        <v>299.87286</v>
      </c>
      <c r="E75" s="122">
        <f t="shared" si="8"/>
        <v>299.87286</v>
      </c>
      <c r="F75" s="122">
        <f t="shared" si="8"/>
        <v>0</v>
      </c>
      <c r="G75" s="122">
        <f t="shared" si="8"/>
        <v>299.87286</v>
      </c>
      <c r="H75" s="122">
        <f t="shared" si="8"/>
        <v>299.87286</v>
      </c>
      <c r="I75" s="122">
        <f t="shared" si="8"/>
        <v>0</v>
      </c>
      <c r="J75" s="89"/>
    </row>
    <row r="76" spans="2:10" ht="9.75" customHeight="1">
      <c r="B76" s="170"/>
      <c r="C76" s="123"/>
      <c r="D76" s="134"/>
      <c r="E76" s="134"/>
      <c r="F76" s="134"/>
      <c r="G76" s="134"/>
      <c r="H76" s="134"/>
      <c r="I76" s="134"/>
      <c r="J76" s="89"/>
    </row>
    <row r="77" spans="2:10" ht="15" hidden="1" customHeight="1">
      <c r="B77" s="170"/>
      <c r="C77" s="126" t="s">
        <v>71</v>
      </c>
      <c r="D77" s="116"/>
      <c r="E77" s="116"/>
      <c r="F77" s="116"/>
      <c r="G77" s="116"/>
      <c r="H77" s="116"/>
      <c r="I77" s="117"/>
      <c r="J77" s="89"/>
    </row>
    <row r="78" spans="2:10" ht="15" hidden="1" customHeight="1">
      <c r="B78" s="170">
        <v>10.055</v>
      </c>
      <c r="C78" s="117" t="s">
        <v>109</v>
      </c>
      <c r="D78" s="175"/>
      <c r="E78" s="175"/>
      <c r="F78" s="116">
        <f>E78-D78</f>
        <v>0</v>
      </c>
      <c r="G78" s="167"/>
      <c r="H78" s="167"/>
      <c r="I78" s="116">
        <f>H78-G78</f>
        <v>0</v>
      </c>
      <c r="J78" s="89"/>
    </row>
    <row r="79" spans="2:10" ht="15" hidden="1" customHeight="1">
      <c r="B79" s="170">
        <v>10.055999999999999</v>
      </c>
      <c r="C79" s="117" t="s">
        <v>110</v>
      </c>
      <c r="D79" s="175"/>
      <c r="E79" s="175"/>
      <c r="F79" s="116"/>
      <c r="G79" s="167"/>
      <c r="H79" s="167"/>
      <c r="I79" s="116"/>
      <c r="J79" s="89"/>
    </row>
    <row r="80" spans="2:10" ht="15" hidden="1" customHeight="1">
      <c r="B80" s="170">
        <v>10.057</v>
      </c>
      <c r="C80" s="117" t="s">
        <v>11</v>
      </c>
      <c r="D80" s="175"/>
      <c r="E80" s="175"/>
      <c r="F80" s="116">
        <f>E80-D80</f>
        <v>0</v>
      </c>
      <c r="G80" s="167"/>
      <c r="H80" s="167"/>
      <c r="I80" s="116">
        <f>H80-G80</f>
        <v>0</v>
      </c>
      <c r="J80" s="89"/>
    </row>
    <row r="81" spans="2:12" ht="15" hidden="1" customHeight="1">
      <c r="B81" s="170">
        <v>10.058</v>
      </c>
      <c r="C81" s="135" t="s">
        <v>72</v>
      </c>
      <c r="D81" s="122">
        <f t="shared" ref="D81:I81" si="9">SUM(D78:D80)</f>
        <v>0</v>
      </c>
      <c r="E81" s="122">
        <f t="shared" si="9"/>
        <v>0</v>
      </c>
      <c r="F81" s="122">
        <f t="shared" si="9"/>
        <v>0</v>
      </c>
      <c r="G81" s="122">
        <f t="shared" si="9"/>
        <v>0</v>
      </c>
      <c r="H81" s="122">
        <f t="shared" si="9"/>
        <v>0</v>
      </c>
      <c r="I81" s="122">
        <f t="shared" si="9"/>
        <v>0</v>
      </c>
      <c r="J81" s="114"/>
    </row>
    <row r="82" spans="2:12" ht="9.75" customHeight="1">
      <c r="B82" s="170"/>
      <c r="C82" s="346"/>
      <c r="D82" s="347"/>
      <c r="E82" s="347"/>
      <c r="F82" s="347"/>
      <c r="G82" s="347"/>
      <c r="H82" s="347"/>
      <c r="I82" s="348"/>
      <c r="J82" s="114"/>
    </row>
    <row r="83" spans="2:12" ht="15" customHeight="1">
      <c r="B83" s="170">
        <v>10.058999999999999</v>
      </c>
      <c r="C83" s="121" t="s">
        <v>111</v>
      </c>
      <c r="D83" s="122">
        <f t="shared" ref="D83:I83" si="10">D39+D64+D75+D81</f>
        <v>6439.0940500000006</v>
      </c>
      <c r="E83" s="122">
        <f t="shared" si="10"/>
        <v>6439.0940500000006</v>
      </c>
      <c r="F83" s="122">
        <f t="shared" si="10"/>
        <v>0</v>
      </c>
      <c r="G83" s="122">
        <f t="shared" si="10"/>
        <v>6439.0940500000006</v>
      </c>
      <c r="H83" s="122">
        <f t="shared" si="10"/>
        <v>6439.0940500000006</v>
      </c>
      <c r="I83" s="122">
        <f t="shared" si="10"/>
        <v>0</v>
      </c>
      <c r="J83" s="89"/>
    </row>
    <row r="84" spans="2:12" ht="16.5" customHeight="1">
      <c r="B84" s="170"/>
      <c r="C84" s="346"/>
      <c r="D84" s="347"/>
      <c r="E84" s="347"/>
      <c r="F84" s="347"/>
      <c r="G84" s="347"/>
      <c r="H84" s="347"/>
      <c r="I84" s="348"/>
      <c r="J84" s="89"/>
    </row>
    <row r="85" spans="2:12" ht="15" customHeight="1">
      <c r="B85" s="170"/>
      <c r="C85" s="126" t="s">
        <v>112</v>
      </c>
      <c r="D85" s="136"/>
      <c r="E85" s="136"/>
      <c r="F85" s="136"/>
      <c r="G85" s="136"/>
      <c r="H85" s="136"/>
      <c r="I85" s="137"/>
      <c r="J85" s="89"/>
    </row>
    <row r="86" spans="2:12" ht="15" customHeight="1">
      <c r="B86" s="170">
        <v>10.06</v>
      </c>
      <c r="C86" s="120" t="s">
        <v>113</v>
      </c>
      <c r="D86" s="134">
        <f>-D79</f>
        <v>0</v>
      </c>
      <c r="E86" s="134">
        <f>-E79</f>
        <v>0</v>
      </c>
      <c r="F86" s="134">
        <f>E86-D86</f>
        <v>0</v>
      </c>
      <c r="G86" s="134">
        <f>-G79</f>
        <v>0</v>
      </c>
      <c r="H86" s="134">
        <f>-H79</f>
        <v>0</v>
      </c>
      <c r="I86" s="116">
        <f>H86-G86</f>
        <v>0</v>
      </c>
      <c r="J86" s="89"/>
    </row>
    <row r="87" spans="2:12" ht="15" customHeight="1">
      <c r="B87" s="170">
        <v>10.061</v>
      </c>
      <c r="C87" s="117" t="s">
        <v>114</v>
      </c>
      <c r="D87" s="116">
        <f>D138</f>
        <v>0</v>
      </c>
      <c r="E87" s="116">
        <f>E138</f>
        <v>0</v>
      </c>
      <c r="F87" s="116">
        <f>E87-D87</f>
        <v>0</v>
      </c>
      <c r="G87" s="116">
        <f>G138</f>
        <v>0</v>
      </c>
      <c r="H87" s="116">
        <f>H138</f>
        <v>0</v>
      </c>
      <c r="I87" s="116">
        <f>H87-G87</f>
        <v>0</v>
      </c>
      <c r="J87" s="89"/>
    </row>
    <row r="88" spans="2:12" ht="15" customHeight="1">
      <c r="B88" s="170">
        <v>10.061999999999999</v>
      </c>
      <c r="C88" s="289" t="s">
        <v>115</v>
      </c>
      <c r="D88" s="175"/>
      <c r="E88" s="175"/>
      <c r="F88" s="116">
        <f>E88-D88</f>
        <v>0</v>
      </c>
      <c r="G88" s="167"/>
      <c r="H88" s="167"/>
      <c r="I88" s="116">
        <f>H88-G88</f>
        <v>0</v>
      </c>
      <c r="J88" s="89"/>
      <c r="L88" s="138"/>
    </row>
    <row r="89" spans="2:12" ht="15" customHeight="1">
      <c r="B89" s="170">
        <v>10.063000000000001</v>
      </c>
      <c r="C89" s="176" t="s">
        <v>116</v>
      </c>
      <c r="D89" s="140">
        <f t="shared" ref="D89:I89" si="11">SUM(D86:D88)</f>
        <v>0</v>
      </c>
      <c r="E89" s="140">
        <f t="shared" si="11"/>
        <v>0</v>
      </c>
      <c r="F89" s="140">
        <f t="shared" si="11"/>
        <v>0</v>
      </c>
      <c r="G89" s="140">
        <f t="shared" si="11"/>
        <v>0</v>
      </c>
      <c r="H89" s="140">
        <f t="shared" si="11"/>
        <v>0</v>
      </c>
      <c r="I89" s="140">
        <f t="shared" si="11"/>
        <v>0</v>
      </c>
      <c r="J89" s="89"/>
    </row>
    <row r="90" spans="2:12" ht="15" customHeight="1">
      <c r="B90" s="170"/>
      <c r="C90" s="339"/>
      <c r="D90" s="337"/>
      <c r="E90" s="337"/>
      <c r="F90" s="337"/>
      <c r="G90" s="337"/>
      <c r="H90" s="337"/>
      <c r="I90" s="338"/>
      <c r="J90" s="89"/>
    </row>
    <row r="91" spans="2:12" ht="15" customHeight="1">
      <c r="B91" s="170">
        <v>10.064</v>
      </c>
      <c r="C91" s="135" t="s">
        <v>117</v>
      </c>
      <c r="D91" s="122">
        <f t="shared" ref="D91:I91" si="12">D83+D89</f>
        <v>6439.0940500000006</v>
      </c>
      <c r="E91" s="122">
        <f t="shared" si="12"/>
        <v>6439.0940500000006</v>
      </c>
      <c r="F91" s="122">
        <f t="shared" si="12"/>
        <v>0</v>
      </c>
      <c r="G91" s="122">
        <f t="shared" si="12"/>
        <v>6439.0940500000006</v>
      </c>
      <c r="H91" s="122">
        <f t="shared" si="12"/>
        <v>6439.0940500000006</v>
      </c>
      <c r="I91" s="122">
        <f t="shared" si="12"/>
        <v>0</v>
      </c>
      <c r="J91" s="89"/>
    </row>
    <row r="92" spans="2:12" ht="15" customHeight="1">
      <c r="B92" s="170"/>
      <c r="C92" s="336"/>
      <c r="D92" s="337"/>
      <c r="E92" s="337"/>
      <c r="F92" s="337"/>
      <c r="G92" s="337"/>
      <c r="H92" s="337"/>
      <c r="I92" s="338"/>
      <c r="J92" s="89"/>
    </row>
    <row r="93" spans="2:12" ht="15" customHeight="1">
      <c r="B93" s="170"/>
      <c r="C93" s="141" t="s">
        <v>118</v>
      </c>
      <c r="D93" s="116"/>
      <c r="E93" s="116"/>
      <c r="F93" s="116"/>
      <c r="G93" s="116"/>
      <c r="H93" s="116"/>
      <c r="I93" s="116"/>
      <c r="J93" s="89"/>
    </row>
    <row r="94" spans="2:12" ht="15" customHeight="1">
      <c r="B94" s="170">
        <v>10.065</v>
      </c>
      <c r="C94" s="120" t="s">
        <v>119</v>
      </c>
      <c r="D94" s="134">
        <f>D152</f>
        <v>0</v>
      </c>
      <c r="E94" s="134">
        <f>E152</f>
        <v>0</v>
      </c>
      <c r="F94" s="116">
        <f>E94-D94</f>
        <v>0</v>
      </c>
      <c r="G94" s="134">
        <f>G152</f>
        <v>0</v>
      </c>
      <c r="H94" s="134">
        <f>H152</f>
        <v>0</v>
      </c>
      <c r="I94" s="116">
        <f>H94-G94</f>
        <v>0</v>
      </c>
      <c r="J94" s="89"/>
    </row>
    <row r="95" spans="2:12" ht="15.75" customHeight="1">
      <c r="B95" s="170"/>
      <c r="C95" s="339"/>
      <c r="D95" s="337"/>
      <c r="E95" s="337"/>
      <c r="F95" s="337"/>
      <c r="G95" s="337"/>
      <c r="H95" s="337"/>
      <c r="I95" s="338"/>
      <c r="J95" s="89"/>
    </row>
    <row r="96" spans="2:12" ht="15" customHeight="1">
      <c r="B96" s="170">
        <v>10.066000000000001</v>
      </c>
      <c r="C96" s="135" t="s">
        <v>120</v>
      </c>
      <c r="D96" s="143">
        <f t="shared" ref="D96:I96" si="13">D91+D94</f>
        <v>6439.0940500000006</v>
      </c>
      <c r="E96" s="143">
        <f t="shared" si="13"/>
        <v>6439.0940500000006</v>
      </c>
      <c r="F96" s="143">
        <f t="shared" si="13"/>
        <v>0</v>
      </c>
      <c r="G96" s="143">
        <f t="shared" si="13"/>
        <v>6439.0940500000006</v>
      </c>
      <c r="H96" s="143">
        <f t="shared" si="13"/>
        <v>6439.0940500000006</v>
      </c>
      <c r="I96" s="143">
        <f t="shared" si="13"/>
        <v>0</v>
      </c>
      <c r="J96" s="89"/>
    </row>
    <row r="97" spans="2:10" ht="15" customHeight="1">
      <c r="B97" s="170"/>
      <c r="C97" s="177"/>
      <c r="D97" s="178"/>
      <c r="E97" s="178"/>
      <c r="F97" s="178"/>
      <c r="G97" s="178"/>
      <c r="H97" s="178"/>
      <c r="I97" s="177"/>
      <c r="J97" s="89"/>
    </row>
    <row r="98" spans="2:10" ht="15" customHeight="1">
      <c r="B98" s="170"/>
      <c r="C98" s="126" t="s">
        <v>121</v>
      </c>
      <c r="D98" s="116"/>
      <c r="E98" s="116"/>
      <c r="F98" s="116"/>
      <c r="G98" s="116"/>
      <c r="H98" s="116"/>
      <c r="I98" s="117"/>
      <c r="J98" s="89"/>
    </row>
    <row r="99" spans="2:10" ht="15" customHeight="1">
      <c r="B99" s="170">
        <v>10.067</v>
      </c>
      <c r="C99" s="117" t="s">
        <v>122</v>
      </c>
      <c r="D99" s="175">
        <f>D11+D64+D75</f>
        <v>4091.0940499999997</v>
      </c>
      <c r="E99" s="175">
        <f>E11+E64+E75</f>
        <v>4091.0940499999997</v>
      </c>
      <c r="F99" s="134">
        <f t="shared" ref="F99:F104" si="14">E99-D99</f>
        <v>0</v>
      </c>
      <c r="G99" s="167">
        <f>D99</f>
        <v>4091.0940499999997</v>
      </c>
      <c r="H99" s="167">
        <f>E99</f>
        <v>4091.0940499999997</v>
      </c>
      <c r="I99" s="116">
        <f t="shared" ref="I99:I104" si="15">H99-G99</f>
        <v>0</v>
      </c>
      <c r="J99" s="89"/>
    </row>
    <row r="100" spans="2:10" ht="15" customHeight="1">
      <c r="B100" s="170">
        <v>10.068</v>
      </c>
      <c r="C100" s="117" t="s">
        <v>123</v>
      </c>
      <c r="D100" s="175">
        <f>D13+D14</f>
        <v>2348</v>
      </c>
      <c r="E100" s="175">
        <f>E13+E14</f>
        <v>2348</v>
      </c>
      <c r="F100" s="116">
        <f t="shared" si="14"/>
        <v>0</v>
      </c>
      <c r="G100" s="167">
        <f>D100</f>
        <v>2348</v>
      </c>
      <c r="H100" s="167">
        <f>G100</f>
        <v>2348</v>
      </c>
      <c r="I100" s="116">
        <f t="shared" si="15"/>
        <v>0</v>
      </c>
      <c r="J100" s="89"/>
    </row>
    <row r="101" spans="2:10" ht="15" customHeight="1">
      <c r="B101" s="170">
        <v>10.069000000000001</v>
      </c>
      <c r="C101" s="117" t="s">
        <v>124</v>
      </c>
      <c r="D101" s="175">
        <v>0</v>
      </c>
      <c r="E101" s="175">
        <v>0</v>
      </c>
      <c r="F101" s="116">
        <f t="shared" si="14"/>
        <v>0</v>
      </c>
      <c r="G101" s="167">
        <v>0</v>
      </c>
      <c r="H101" s="167">
        <v>0</v>
      </c>
      <c r="I101" s="116">
        <f t="shared" si="15"/>
        <v>0</v>
      </c>
      <c r="J101" s="89"/>
    </row>
    <row r="102" spans="2:10" ht="15" customHeight="1">
      <c r="B102" s="170">
        <v>10.07</v>
      </c>
      <c r="C102" s="117" t="s">
        <v>125</v>
      </c>
      <c r="D102" s="175">
        <v>0</v>
      </c>
      <c r="E102" s="175">
        <v>0</v>
      </c>
      <c r="F102" s="116">
        <f t="shared" si="14"/>
        <v>0</v>
      </c>
      <c r="G102" s="167">
        <v>0</v>
      </c>
      <c r="H102" s="167">
        <v>0</v>
      </c>
      <c r="I102" s="116">
        <f t="shared" si="15"/>
        <v>0</v>
      </c>
      <c r="J102" s="89"/>
    </row>
    <row r="103" spans="2:10" ht="15" customHeight="1">
      <c r="B103" s="170">
        <v>10.071</v>
      </c>
      <c r="C103" s="117" t="s">
        <v>126</v>
      </c>
      <c r="D103" s="175">
        <v>0</v>
      </c>
      <c r="E103" s="175">
        <v>0</v>
      </c>
      <c r="F103" s="116">
        <f t="shared" si="14"/>
        <v>0</v>
      </c>
      <c r="G103" s="167">
        <v>0</v>
      </c>
      <c r="H103" s="167">
        <v>0</v>
      </c>
      <c r="I103" s="116">
        <f t="shared" si="15"/>
        <v>0</v>
      </c>
      <c r="J103" s="89"/>
    </row>
    <row r="104" spans="2:10" ht="15" customHeight="1">
      <c r="B104" s="170">
        <v>10.071999999999999</v>
      </c>
      <c r="C104" s="117" t="s">
        <v>127</v>
      </c>
      <c r="D104" s="179">
        <v>0</v>
      </c>
      <c r="E104" s="175">
        <v>0</v>
      </c>
      <c r="F104" s="116">
        <f t="shared" si="14"/>
        <v>0</v>
      </c>
      <c r="G104" s="167">
        <v>0</v>
      </c>
      <c r="H104" s="167">
        <v>0</v>
      </c>
      <c r="I104" s="116">
        <f t="shared" si="15"/>
        <v>0</v>
      </c>
      <c r="J104" s="89"/>
    </row>
    <row r="105" spans="2:10" ht="15" customHeight="1">
      <c r="B105" s="170">
        <v>10.073</v>
      </c>
      <c r="C105" s="121" t="s">
        <v>128</v>
      </c>
      <c r="D105" s="122">
        <f t="shared" ref="D105:I105" si="16">SUM(D99:D104)</f>
        <v>6439.0940499999997</v>
      </c>
      <c r="E105" s="122">
        <f t="shared" si="16"/>
        <v>6439.0940499999997</v>
      </c>
      <c r="F105" s="122">
        <f t="shared" si="16"/>
        <v>0</v>
      </c>
      <c r="G105" s="122">
        <f t="shared" si="16"/>
        <v>6439.0940499999997</v>
      </c>
      <c r="H105" s="122">
        <f t="shared" si="16"/>
        <v>6439.0940499999997</v>
      </c>
      <c r="I105" s="122">
        <f t="shared" si="16"/>
        <v>0</v>
      </c>
      <c r="J105" s="89"/>
    </row>
    <row r="106" spans="2:10" ht="15" customHeight="1">
      <c r="B106" s="170"/>
      <c r="C106" s="352"/>
      <c r="D106" s="337"/>
      <c r="E106" s="337"/>
      <c r="F106" s="337"/>
      <c r="G106" s="337"/>
      <c r="H106" s="337"/>
      <c r="I106" s="337"/>
      <c r="J106" s="89"/>
    </row>
    <row r="107" spans="2:10" ht="15" customHeight="1">
      <c r="B107" s="170">
        <v>10.074</v>
      </c>
      <c r="C107" s="176" t="s">
        <v>129</v>
      </c>
      <c r="D107" s="180">
        <f>D105-D96</f>
        <v>0</v>
      </c>
      <c r="E107" s="181">
        <f>E105-E96</f>
        <v>0</v>
      </c>
      <c r="F107" s="181">
        <f>E107-D107</f>
        <v>0</v>
      </c>
      <c r="G107" s="181">
        <f>G105-G96</f>
        <v>0</v>
      </c>
      <c r="H107" s="181">
        <f>H105-H96</f>
        <v>0</v>
      </c>
      <c r="I107" s="181">
        <f>H107-G107</f>
        <v>0</v>
      </c>
      <c r="J107" s="89"/>
    </row>
    <row r="108" spans="2:10" ht="15" customHeight="1" thickBot="1">
      <c r="B108" s="182"/>
      <c r="C108" s="99"/>
      <c r="D108" s="99"/>
      <c r="E108" s="99"/>
      <c r="F108" s="99"/>
      <c r="G108" s="99"/>
      <c r="H108" s="99"/>
      <c r="I108" s="99"/>
      <c r="J108" s="100"/>
    </row>
    <row r="109" spans="2:10" ht="15" customHeight="1">
      <c r="B109" s="186"/>
      <c r="C109" s="187"/>
      <c r="D109" s="187"/>
      <c r="E109" s="187"/>
      <c r="F109" s="187"/>
      <c r="G109" s="187"/>
      <c r="H109" s="187"/>
      <c r="I109" s="187"/>
      <c r="J109" s="188"/>
    </row>
    <row r="110" spans="2:10" ht="15" hidden="1" customHeight="1">
      <c r="B110" s="168"/>
      <c r="C110" s="80"/>
      <c r="D110" s="80"/>
      <c r="E110" s="80"/>
      <c r="F110" s="80"/>
      <c r="G110" s="80"/>
      <c r="H110" s="80"/>
      <c r="I110" s="80"/>
      <c r="J110" s="82"/>
    </row>
    <row r="111" spans="2:10" ht="15" hidden="1" customHeight="1">
      <c r="B111" s="170"/>
      <c r="C111" s="340" t="s">
        <v>130</v>
      </c>
      <c r="D111" s="349" t="s">
        <v>1</v>
      </c>
      <c r="E111" s="350"/>
      <c r="F111" s="351"/>
      <c r="G111" s="349" t="s">
        <v>103</v>
      </c>
      <c r="H111" s="350"/>
      <c r="I111" s="351"/>
      <c r="J111" s="89"/>
    </row>
    <row r="112" spans="2:10" ht="45" hidden="1" customHeight="1">
      <c r="B112" s="171" t="s">
        <v>44</v>
      </c>
      <c r="C112" s="341"/>
      <c r="D112" s="115" t="s">
        <v>45</v>
      </c>
      <c r="E112" s="115" t="s">
        <v>46</v>
      </c>
      <c r="F112" s="115" t="s">
        <v>47</v>
      </c>
      <c r="G112" s="115" t="s">
        <v>48</v>
      </c>
      <c r="H112" s="115" t="s">
        <v>49</v>
      </c>
      <c r="I112" s="115" t="s">
        <v>50</v>
      </c>
      <c r="J112" s="89"/>
    </row>
    <row r="113" spans="2:10" ht="15" hidden="1" customHeight="1">
      <c r="B113" s="171"/>
      <c r="C113" s="189" t="s">
        <v>131</v>
      </c>
      <c r="D113" s="190"/>
      <c r="E113" s="190"/>
      <c r="F113" s="190"/>
      <c r="G113" s="190"/>
      <c r="H113" s="190"/>
      <c r="I113" s="190"/>
      <c r="J113" s="89"/>
    </row>
    <row r="114" spans="2:10" ht="15" hidden="1" customHeight="1">
      <c r="B114" s="170"/>
      <c r="C114" s="126" t="s">
        <v>74</v>
      </c>
      <c r="D114" s="116"/>
      <c r="E114" s="116"/>
      <c r="F114" s="116"/>
      <c r="G114" s="116"/>
      <c r="H114" s="116"/>
      <c r="I114" s="117"/>
      <c r="J114" s="89"/>
    </row>
    <row r="115" spans="2:10" ht="15" hidden="1" customHeight="1">
      <c r="B115" s="170">
        <v>10.074999999999999</v>
      </c>
      <c r="C115" s="174"/>
      <c r="D115" s="175"/>
      <c r="E115" s="175"/>
      <c r="F115" s="134">
        <f t="shared" ref="F115:F124" si="17">E115-D115</f>
        <v>0</v>
      </c>
      <c r="G115" s="167"/>
      <c r="H115" s="167"/>
      <c r="I115" s="116">
        <f t="shared" ref="I115:I124" si="18">H115-G115</f>
        <v>0</v>
      </c>
      <c r="J115" s="89"/>
    </row>
    <row r="116" spans="2:10" ht="15" hidden="1" customHeight="1">
      <c r="B116" s="170">
        <v>10.076000000000001</v>
      </c>
      <c r="C116" s="174"/>
      <c r="D116" s="175"/>
      <c r="E116" s="175"/>
      <c r="F116" s="116">
        <f t="shared" si="17"/>
        <v>0</v>
      </c>
      <c r="G116" s="167"/>
      <c r="H116" s="167"/>
      <c r="I116" s="116">
        <f t="shared" si="18"/>
        <v>0</v>
      </c>
      <c r="J116" s="89"/>
    </row>
    <row r="117" spans="2:10" ht="15" hidden="1" customHeight="1">
      <c r="B117" s="170">
        <v>10.077</v>
      </c>
      <c r="C117" s="174"/>
      <c r="D117" s="175"/>
      <c r="E117" s="175"/>
      <c r="F117" s="116">
        <f t="shared" si="17"/>
        <v>0</v>
      </c>
      <c r="G117" s="167"/>
      <c r="H117" s="167"/>
      <c r="I117" s="116">
        <f t="shared" si="18"/>
        <v>0</v>
      </c>
      <c r="J117" s="89"/>
    </row>
    <row r="118" spans="2:10" ht="15" hidden="1" customHeight="1">
      <c r="B118" s="170">
        <v>10.077999999999999</v>
      </c>
      <c r="C118" s="174"/>
      <c r="D118" s="175"/>
      <c r="E118" s="175"/>
      <c r="F118" s="116">
        <f t="shared" si="17"/>
        <v>0</v>
      </c>
      <c r="G118" s="167"/>
      <c r="H118" s="167"/>
      <c r="I118" s="116">
        <f t="shared" si="18"/>
        <v>0</v>
      </c>
      <c r="J118" s="89"/>
    </row>
    <row r="119" spans="2:10" ht="15" hidden="1" customHeight="1">
      <c r="B119" s="170">
        <v>10.079000000000001</v>
      </c>
      <c r="C119" s="174"/>
      <c r="D119" s="175"/>
      <c r="E119" s="175"/>
      <c r="F119" s="116">
        <f t="shared" si="17"/>
        <v>0</v>
      </c>
      <c r="G119" s="167"/>
      <c r="H119" s="167"/>
      <c r="I119" s="116">
        <f t="shared" si="18"/>
        <v>0</v>
      </c>
      <c r="J119" s="89"/>
    </row>
    <row r="120" spans="2:10" ht="15" hidden="1" customHeight="1">
      <c r="B120" s="170">
        <v>10.08</v>
      </c>
      <c r="C120" s="174"/>
      <c r="D120" s="175"/>
      <c r="E120" s="175"/>
      <c r="F120" s="116">
        <f t="shared" si="17"/>
        <v>0</v>
      </c>
      <c r="G120" s="167"/>
      <c r="H120" s="167"/>
      <c r="I120" s="116">
        <f t="shared" si="18"/>
        <v>0</v>
      </c>
      <c r="J120" s="89"/>
    </row>
    <row r="121" spans="2:10" ht="15" hidden="1" customHeight="1">
      <c r="B121" s="170">
        <v>10.081</v>
      </c>
      <c r="C121" s="174"/>
      <c r="D121" s="175"/>
      <c r="E121" s="175"/>
      <c r="F121" s="116">
        <f t="shared" si="17"/>
        <v>0</v>
      </c>
      <c r="G121" s="167"/>
      <c r="H121" s="167"/>
      <c r="I121" s="116">
        <f t="shared" si="18"/>
        <v>0</v>
      </c>
      <c r="J121" s="89"/>
    </row>
    <row r="122" spans="2:10" ht="15" hidden="1" customHeight="1">
      <c r="B122" s="170">
        <v>10.082000000000001</v>
      </c>
      <c r="C122" s="174"/>
      <c r="D122" s="175"/>
      <c r="E122" s="175"/>
      <c r="F122" s="116">
        <f t="shared" si="17"/>
        <v>0</v>
      </c>
      <c r="G122" s="167"/>
      <c r="H122" s="167"/>
      <c r="I122" s="116">
        <f t="shared" si="18"/>
        <v>0</v>
      </c>
      <c r="J122" s="89"/>
    </row>
    <row r="123" spans="2:10" ht="15" hidden="1" customHeight="1">
      <c r="B123" s="170">
        <v>10.083</v>
      </c>
      <c r="C123" s="174"/>
      <c r="D123" s="175"/>
      <c r="E123" s="175"/>
      <c r="F123" s="116">
        <f t="shared" si="17"/>
        <v>0</v>
      </c>
      <c r="G123" s="167"/>
      <c r="H123" s="167"/>
      <c r="I123" s="116">
        <f t="shared" si="18"/>
        <v>0</v>
      </c>
      <c r="J123" s="89"/>
    </row>
    <row r="124" spans="2:10" ht="15" hidden="1" customHeight="1">
      <c r="B124" s="170">
        <v>10.084</v>
      </c>
      <c r="C124" s="146" t="s">
        <v>75</v>
      </c>
      <c r="D124" s="191"/>
      <c r="E124" s="191"/>
      <c r="F124" s="139">
        <f t="shared" si="17"/>
        <v>0</v>
      </c>
      <c r="G124" s="167"/>
      <c r="H124" s="167"/>
      <c r="I124" s="139">
        <f t="shared" si="18"/>
        <v>0</v>
      </c>
      <c r="J124" s="89"/>
    </row>
    <row r="125" spans="2:10" ht="15" hidden="1" customHeight="1">
      <c r="B125" s="170">
        <v>10.085000000000001</v>
      </c>
      <c r="C125" s="147" t="s">
        <v>76</v>
      </c>
      <c r="D125" s="122">
        <f t="shared" ref="D125:I125" si="19">SUM(D115:D124)</f>
        <v>0</v>
      </c>
      <c r="E125" s="122">
        <f t="shared" si="19"/>
        <v>0</v>
      </c>
      <c r="F125" s="122">
        <f t="shared" si="19"/>
        <v>0</v>
      </c>
      <c r="G125" s="122">
        <f t="shared" si="19"/>
        <v>0</v>
      </c>
      <c r="H125" s="122">
        <f t="shared" si="19"/>
        <v>0</v>
      </c>
      <c r="I125" s="122">
        <f t="shared" si="19"/>
        <v>0</v>
      </c>
      <c r="J125" s="89"/>
    </row>
    <row r="126" spans="2:10" ht="9.75" hidden="1" customHeight="1">
      <c r="B126" s="170"/>
      <c r="C126" s="192"/>
      <c r="D126" s="193"/>
      <c r="E126" s="193"/>
      <c r="F126" s="193"/>
      <c r="G126" s="193"/>
      <c r="H126" s="193"/>
      <c r="I126" s="193"/>
      <c r="J126" s="89"/>
    </row>
    <row r="127" spans="2:10" ht="15" hidden="1" customHeight="1">
      <c r="B127" s="170"/>
      <c r="C127" s="290" t="s">
        <v>132</v>
      </c>
      <c r="D127" s="194"/>
      <c r="E127" s="136"/>
      <c r="F127" s="136"/>
      <c r="G127" s="136"/>
      <c r="H127" s="136"/>
      <c r="I127" s="137"/>
      <c r="J127" s="89"/>
    </row>
    <row r="128" spans="2:10" ht="15" hidden="1" customHeight="1">
      <c r="B128" s="170">
        <v>10.086</v>
      </c>
      <c r="C128" s="174"/>
      <c r="D128" s="175"/>
      <c r="E128" s="175"/>
      <c r="F128" s="134">
        <f t="shared" ref="F128:F137" si="20">E128-D128</f>
        <v>0</v>
      </c>
      <c r="G128" s="167"/>
      <c r="H128" s="167"/>
      <c r="I128" s="116">
        <f t="shared" ref="I128:I137" si="21">H128-G128</f>
        <v>0</v>
      </c>
      <c r="J128" s="89"/>
    </row>
    <row r="129" spans="2:11" ht="15" hidden="1" customHeight="1">
      <c r="B129" s="170">
        <v>10.087</v>
      </c>
      <c r="C129" s="174"/>
      <c r="D129" s="175"/>
      <c r="E129" s="175"/>
      <c r="F129" s="116">
        <f t="shared" si="20"/>
        <v>0</v>
      </c>
      <c r="G129" s="167"/>
      <c r="H129" s="167"/>
      <c r="I129" s="116">
        <f t="shared" si="21"/>
        <v>0</v>
      </c>
      <c r="J129" s="89"/>
    </row>
    <row r="130" spans="2:11" ht="15" hidden="1" customHeight="1">
      <c r="B130" s="170">
        <v>10.087999999999999</v>
      </c>
      <c r="C130" s="174"/>
      <c r="D130" s="175"/>
      <c r="E130" s="175"/>
      <c r="F130" s="116">
        <f t="shared" si="20"/>
        <v>0</v>
      </c>
      <c r="G130" s="167"/>
      <c r="H130" s="167"/>
      <c r="I130" s="116">
        <f t="shared" si="21"/>
        <v>0</v>
      </c>
      <c r="J130" s="89"/>
    </row>
    <row r="131" spans="2:11" ht="15" hidden="1" customHeight="1">
      <c r="B131" s="170">
        <v>10.089</v>
      </c>
      <c r="C131" s="174"/>
      <c r="D131" s="175"/>
      <c r="E131" s="175"/>
      <c r="F131" s="116">
        <f t="shared" si="20"/>
        <v>0</v>
      </c>
      <c r="G131" s="167"/>
      <c r="H131" s="167"/>
      <c r="I131" s="116">
        <f t="shared" si="21"/>
        <v>0</v>
      </c>
      <c r="J131" s="89"/>
    </row>
    <row r="132" spans="2:11" ht="15" hidden="1" customHeight="1">
      <c r="B132" s="170">
        <v>10.09</v>
      </c>
      <c r="C132" s="174"/>
      <c r="D132" s="175"/>
      <c r="E132" s="175"/>
      <c r="F132" s="116">
        <f t="shared" si="20"/>
        <v>0</v>
      </c>
      <c r="G132" s="167"/>
      <c r="H132" s="167"/>
      <c r="I132" s="116">
        <f t="shared" si="21"/>
        <v>0</v>
      </c>
      <c r="J132" s="89"/>
    </row>
    <row r="133" spans="2:11" ht="15" hidden="1" customHeight="1">
      <c r="B133" s="170">
        <v>10.090999999999999</v>
      </c>
      <c r="C133" s="174"/>
      <c r="D133" s="175"/>
      <c r="E133" s="175"/>
      <c r="F133" s="116">
        <f t="shared" si="20"/>
        <v>0</v>
      </c>
      <c r="G133" s="167"/>
      <c r="H133" s="167"/>
      <c r="I133" s="116">
        <f t="shared" si="21"/>
        <v>0</v>
      </c>
      <c r="J133" s="89"/>
    </row>
    <row r="134" spans="2:11" ht="15" hidden="1" customHeight="1">
      <c r="B134" s="170">
        <v>10.092000000000001</v>
      </c>
      <c r="C134" s="174"/>
      <c r="D134" s="175"/>
      <c r="E134" s="175"/>
      <c r="F134" s="116">
        <f t="shared" si="20"/>
        <v>0</v>
      </c>
      <c r="G134" s="167"/>
      <c r="H134" s="167"/>
      <c r="I134" s="116">
        <f t="shared" si="21"/>
        <v>0</v>
      </c>
      <c r="J134" s="89"/>
    </row>
    <row r="135" spans="2:11" ht="15" hidden="1" customHeight="1">
      <c r="B135" s="170">
        <v>10.093</v>
      </c>
      <c r="C135" s="174"/>
      <c r="D135" s="175"/>
      <c r="E135" s="175"/>
      <c r="F135" s="116">
        <f t="shared" si="20"/>
        <v>0</v>
      </c>
      <c r="G135" s="167"/>
      <c r="H135" s="167"/>
      <c r="I135" s="116">
        <f t="shared" si="21"/>
        <v>0</v>
      </c>
      <c r="J135" s="89"/>
    </row>
    <row r="136" spans="2:11" ht="15" hidden="1" customHeight="1">
      <c r="B136" s="170">
        <v>10.093999999999999</v>
      </c>
      <c r="C136" s="174"/>
      <c r="D136" s="175"/>
      <c r="E136" s="175"/>
      <c r="F136" s="116">
        <f t="shared" si="20"/>
        <v>0</v>
      </c>
      <c r="G136" s="167"/>
      <c r="H136" s="167"/>
      <c r="I136" s="116">
        <f t="shared" si="21"/>
        <v>0</v>
      </c>
      <c r="J136" s="89"/>
    </row>
    <row r="137" spans="2:11" ht="15" hidden="1" customHeight="1">
      <c r="B137" s="170">
        <v>10.095000000000001</v>
      </c>
      <c r="C137" s="195"/>
      <c r="D137" s="191"/>
      <c r="E137" s="191"/>
      <c r="F137" s="139">
        <f t="shared" si="20"/>
        <v>0</v>
      </c>
      <c r="G137" s="167"/>
      <c r="H137" s="167"/>
      <c r="I137" s="139">
        <f t="shared" si="21"/>
        <v>0</v>
      </c>
      <c r="J137" s="89"/>
    </row>
    <row r="138" spans="2:11" ht="15" hidden="1" customHeight="1">
      <c r="B138" s="170">
        <v>10.096</v>
      </c>
      <c r="C138" s="121" t="s">
        <v>133</v>
      </c>
      <c r="D138" s="122">
        <f t="shared" ref="D138:I138" si="22">SUM(D128:D137)</f>
        <v>0</v>
      </c>
      <c r="E138" s="122">
        <f t="shared" si="22"/>
        <v>0</v>
      </c>
      <c r="F138" s="122">
        <f t="shared" si="22"/>
        <v>0</v>
      </c>
      <c r="G138" s="122">
        <f t="shared" si="22"/>
        <v>0</v>
      </c>
      <c r="H138" s="122">
        <f t="shared" si="22"/>
        <v>0</v>
      </c>
      <c r="I138" s="122">
        <f t="shared" si="22"/>
        <v>0</v>
      </c>
      <c r="J138" s="89"/>
    </row>
    <row r="139" spans="2:11" ht="9.75" hidden="1" customHeight="1">
      <c r="B139" s="170"/>
      <c r="C139" s="87"/>
      <c r="D139" s="87"/>
      <c r="E139" s="87"/>
      <c r="F139" s="87"/>
      <c r="G139" s="87"/>
      <c r="H139" s="87"/>
      <c r="I139" s="87"/>
      <c r="J139" s="89"/>
      <c r="K139" s="109"/>
    </row>
    <row r="140" spans="2:11" ht="15" hidden="1" customHeight="1">
      <c r="B140" s="170"/>
      <c r="C140" s="144" t="s">
        <v>134</v>
      </c>
      <c r="D140" s="136"/>
      <c r="E140" s="136"/>
      <c r="F140" s="136"/>
      <c r="G140" s="136"/>
      <c r="H140" s="136"/>
      <c r="I140" s="137"/>
      <c r="J140" s="89"/>
    </row>
    <row r="141" spans="2:11" ht="15" hidden="1" customHeight="1">
      <c r="B141" s="170">
        <v>10.097</v>
      </c>
      <c r="C141" s="174"/>
      <c r="D141" s="175"/>
      <c r="E141" s="175"/>
      <c r="F141" s="134">
        <f t="shared" ref="F141:F151" si="23">E141-D141</f>
        <v>0</v>
      </c>
      <c r="G141" s="167"/>
      <c r="H141" s="167"/>
      <c r="I141" s="116">
        <f t="shared" ref="I141:I151" si="24">H141-G141</f>
        <v>0</v>
      </c>
      <c r="J141" s="89"/>
    </row>
    <row r="142" spans="2:11" ht="15" hidden="1" customHeight="1">
      <c r="B142" s="170">
        <v>10.098000000000001</v>
      </c>
      <c r="C142" s="174"/>
      <c r="D142" s="175"/>
      <c r="E142" s="175"/>
      <c r="F142" s="116">
        <f t="shared" si="23"/>
        <v>0</v>
      </c>
      <c r="G142" s="167"/>
      <c r="H142" s="167"/>
      <c r="I142" s="116">
        <f t="shared" si="24"/>
        <v>0</v>
      </c>
      <c r="J142" s="89"/>
    </row>
    <row r="143" spans="2:11" ht="15" hidden="1" customHeight="1">
      <c r="B143" s="170">
        <v>10.099</v>
      </c>
      <c r="C143" s="174"/>
      <c r="D143" s="175"/>
      <c r="E143" s="175"/>
      <c r="F143" s="116">
        <f t="shared" si="23"/>
        <v>0</v>
      </c>
      <c r="G143" s="167"/>
      <c r="H143" s="167"/>
      <c r="I143" s="116">
        <f t="shared" si="24"/>
        <v>0</v>
      </c>
      <c r="J143" s="89"/>
    </row>
    <row r="144" spans="2:11" ht="15" hidden="1" customHeight="1">
      <c r="B144" s="170">
        <v>10.1</v>
      </c>
      <c r="C144" s="174"/>
      <c r="D144" s="175"/>
      <c r="E144" s="175"/>
      <c r="F144" s="116">
        <f t="shared" si="23"/>
        <v>0</v>
      </c>
      <c r="G144" s="167"/>
      <c r="H144" s="167"/>
      <c r="I144" s="116">
        <f t="shared" si="24"/>
        <v>0</v>
      </c>
      <c r="J144" s="89"/>
    </row>
    <row r="145" spans="2:11" ht="15" hidden="1" customHeight="1">
      <c r="B145" s="170">
        <v>10.101000000000001</v>
      </c>
      <c r="C145" s="174"/>
      <c r="D145" s="175"/>
      <c r="E145" s="175"/>
      <c r="F145" s="116">
        <f t="shared" si="23"/>
        <v>0</v>
      </c>
      <c r="G145" s="167"/>
      <c r="H145" s="167"/>
      <c r="I145" s="116">
        <f t="shared" si="24"/>
        <v>0</v>
      </c>
      <c r="J145" s="89"/>
    </row>
    <row r="146" spans="2:11" ht="15" hidden="1" customHeight="1">
      <c r="B146" s="170">
        <v>10.102</v>
      </c>
      <c r="C146" s="174"/>
      <c r="D146" s="175"/>
      <c r="E146" s="175"/>
      <c r="F146" s="116">
        <f t="shared" si="23"/>
        <v>0</v>
      </c>
      <c r="G146" s="167"/>
      <c r="H146" s="167"/>
      <c r="I146" s="116">
        <f t="shared" si="24"/>
        <v>0</v>
      </c>
      <c r="J146" s="89"/>
    </row>
    <row r="147" spans="2:11" ht="15" hidden="1" customHeight="1">
      <c r="B147" s="170">
        <v>10.103</v>
      </c>
      <c r="C147" s="174"/>
      <c r="D147" s="175"/>
      <c r="E147" s="175"/>
      <c r="F147" s="116">
        <f t="shared" si="23"/>
        <v>0</v>
      </c>
      <c r="G147" s="167"/>
      <c r="H147" s="167"/>
      <c r="I147" s="116">
        <f t="shared" si="24"/>
        <v>0</v>
      </c>
      <c r="J147" s="89"/>
    </row>
    <row r="148" spans="2:11" ht="15" hidden="1" customHeight="1">
      <c r="B148" s="170">
        <v>10.103999999999999</v>
      </c>
      <c r="C148" s="174"/>
      <c r="D148" s="175"/>
      <c r="E148" s="175"/>
      <c r="F148" s="116">
        <f t="shared" si="23"/>
        <v>0</v>
      </c>
      <c r="G148" s="167"/>
      <c r="H148" s="167"/>
      <c r="I148" s="116">
        <f t="shared" si="24"/>
        <v>0</v>
      </c>
      <c r="J148" s="89"/>
    </row>
    <row r="149" spans="2:11" ht="15" hidden="1" customHeight="1">
      <c r="B149" s="170">
        <v>10.105</v>
      </c>
      <c r="C149" s="174"/>
      <c r="D149" s="175"/>
      <c r="E149" s="175"/>
      <c r="F149" s="116">
        <f t="shared" si="23"/>
        <v>0</v>
      </c>
      <c r="G149" s="167"/>
      <c r="H149" s="167"/>
      <c r="I149" s="116">
        <f t="shared" si="24"/>
        <v>0</v>
      </c>
      <c r="J149" s="89"/>
    </row>
    <row r="150" spans="2:11" ht="15" hidden="1" customHeight="1">
      <c r="B150" s="170">
        <v>10.106</v>
      </c>
      <c r="C150" s="174"/>
      <c r="D150" s="175"/>
      <c r="E150" s="175"/>
      <c r="F150" s="116">
        <f t="shared" si="23"/>
        <v>0</v>
      </c>
      <c r="G150" s="167"/>
      <c r="H150" s="167"/>
      <c r="I150" s="116">
        <f t="shared" si="24"/>
        <v>0</v>
      </c>
      <c r="J150" s="89"/>
    </row>
    <row r="151" spans="2:11" ht="15" hidden="1" customHeight="1">
      <c r="B151" s="170">
        <v>10.106999999999999</v>
      </c>
      <c r="C151" s="145" t="s">
        <v>73</v>
      </c>
      <c r="D151" s="191"/>
      <c r="E151" s="191"/>
      <c r="F151" s="139">
        <f t="shared" si="23"/>
        <v>0</v>
      </c>
      <c r="G151" s="167"/>
      <c r="H151" s="167"/>
      <c r="I151" s="139">
        <f t="shared" si="24"/>
        <v>0</v>
      </c>
      <c r="J151" s="89"/>
    </row>
    <row r="152" spans="2:11" ht="15" hidden="1" customHeight="1">
      <c r="B152" s="170">
        <v>10.108000000000001</v>
      </c>
      <c r="C152" s="121" t="s">
        <v>133</v>
      </c>
      <c r="D152" s="122">
        <f t="shared" ref="D152:I152" si="25">SUM(D141:D151)</f>
        <v>0</v>
      </c>
      <c r="E152" s="122">
        <f t="shared" si="25"/>
        <v>0</v>
      </c>
      <c r="F152" s="122">
        <f t="shared" si="25"/>
        <v>0</v>
      </c>
      <c r="G152" s="122">
        <f t="shared" si="25"/>
        <v>0</v>
      </c>
      <c r="H152" s="122">
        <f>SUM(H141:H151)</f>
        <v>0</v>
      </c>
      <c r="I152" s="122">
        <f t="shared" si="25"/>
        <v>0</v>
      </c>
      <c r="J152" s="89"/>
    </row>
    <row r="153" spans="2:11" ht="15" hidden="1" customHeight="1" thickBot="1">
      <c r="B153" s="182"/>
      <c r="C153" s="99"/>
      <c r="D153" s="99"/>
      <c r="E153" s="99"/>
      <c r="F153" s="99"/>
      <c r="G153" s="99"/>
      <c r="H153" s="99"/>
      <c r="I153" s="99"/>
      <c r="J153" s="100"/>
    </row>
    <row r="154" spans="2:11" ht="15" hidden="1" customHeight="1" thickBot="1">
      <c r="B154" s="186"/>
      <c r="C154" s="187"/>
      <c r="D154" s="187"/>
      <c r="E154" s="187"/>
      <c r="F154" s="187"/>
      <c r="G154" s="187"/>
      <c r="H154" s="187"/>
      <c r="I154" s="187"/>
      <c r="J154" s="188"/>
      <c r="K154" s="109"/>
    </row>
    <row r="155" spans="2:11" ht="15" hidden="1" customHeight="1">
      <c r="B155" s="168"/>
      <c r="C155" s="80"/>
      <c r="D155" s="80"/>
      <c r="E155" s="80"/>
      <c r="F155" s="80"/>
      <c r="G155" s="80"/>
      <c r="H155" s="80"/>
      <c r="I155" s="80"/>
      <c r="J155" s="82"/>
      <c r="K155" s="109"/>
    </row>
    <row r="156" spans="2:11" ht="15" hidden="1" customHeight="1">
      <c r="B156" s="170"/>
      <c r="C156" s="340" t="s">
        <v>135</v>
      </c>
      <c r="D156" s="349" t="s">
        <v>1</v>
      </c>
      <c r="E156" s="350"/>
      <c r="F156" s="351"/>
      <c r="G156" s="349" t="s">
        <v>103</v>
      </c>
      <c r="H156" s="350"/>
      <c r="I156" s="351"/>
      <c r="J156" s="89"/>
    </row>
    <row r="157" spans="2:11" ht="45" hidden="1" customHeight="1">
      <c r="B157" s="171" t="s">
        <v>44</v>
      </c>
      <c r="C157" s="341"/>
      <c r="D157" s="115" t="s">
        <v>45</v>
      </c>
      <c r="E157" s="115" t="s">
        <v>46</v>
      </c>
      <c r="F157" s="115" t="s">
        <v>47</v>
      </c>
      <c r="G157" s="115" t="s">
        <v>48</v>
      </c>
      <c r="H157" s="115" t="s">
        <v>49</v>
      </c>
      <c r="I157" s="115" t="s">
        <v>50</v>
      </c>
      <c r="J157" s="89"/>
    </row>
    <row r="158" spans="2:11" ht="15" hidden="1" customHeight="1">
      <c r="B158" s="170"/>
      <c r="C158" s="290" t="s">
        <v>136</v>
      </c>
      <c r="D158" s="136"/>
      <c r="E158" s="136"/>
      <c r="F158" s="136"/>
      <c r="G158" s="136"/>
      <c r="H158" s="136"/>
      <c r="I158" s="137"/>
      <c r="J158" s="89"/>
    </row>
    <row r="159" spans="2:11" ht="15" hidden="1" customHeight="1">
      <c r="B159" s="170">
        <v>10.109</v>
      </c>
      <c r="C159" s="174"/>
      <c r="D159" s="175"/>
      <c r="E159" s="175"/>
      <c r="F159" s="134">
        <f t="shared" ref="F159:F166" si="26">E159-D159</f>
        <v>0</v>
      </c>
      <c r="G159" s="167"/>
      <c r="H159" s="167"/>
      <c r="I159" s="116">
        <f t="shared" ref="I159:I166" si="27">H159-G159</f>
        <v>0</v>
      </c>
      <c r="J159" s="89"/>
    </row>
    <row r="160" spans="2:11" ht="15" hidden="1" customHeight="1">
      <c r="B160" s="170">
        <v>10.11</v>
      </c>
      <c r="C160" s="174"/>
      <c r="D160" s="175"/>
      <c r="E160" s="175"/>
      <c r="F160" s="116">
        <f t="shared" si="26"/>
        <v>0</v>
      </c>
      <c r="G160" s="167"/>
      <c r="H160" s="167"/>
      <c r="I160" s="116">
        <f t="shared" si="27"/>
        <v>0</v>
      </c>
      <c r="J160" s="89"/>
    </row>
    <row r="161" spans="2:11" ht="15" hidden="1" customHeight="1">
      <c r="B161" s="170">
        <v>10.111000000000001</v>
      </c>
      <c r="C161" s="174"/>
      <c r="D161" s="175"/>
      <c r="E161" s="175"/>
      <c r="F161" s="116">
        <f t="shared" si="26"/>
        <v>0</v>
      </c>
      <c r="G161" s="167"/>
      <c r="H161" s="167"/>
      <c r="I161" s="116">
        <f t="shared" si="27"/>
        <v>0</v>
      </c>
      <c r="J161" s="89"/>
    </row>
    <row r="162" spans="2:11" ht="15" hidden="1" customHeight="1">
      <c r="B162" s="170">
        <v>10.112</v>
      </c>
      <c r="C162" s="174"/>
      <c r="D162" s="175"/>
      <c r="E162" s="175"/>
      <c r="F162" s="116">
        <f t="shared" si="26"/>
        <v>0</v>
      </c>
      <c r="G162" s="167"/>
      <c r="H162" s="167"/>
      <c r="I162" s="116">
        <f t="shared" si="27"/>
        <v>0</v>
      </c>
      <c r="J162" s="89"/>
    </row>
    <row r="163" spans="2:11" ht="15" hidden="1" customHeight="1">
      <c r="B163" s="170">
        <v>10.113</v>
      </c>
      <c r="C163" s="174"/>
      <c r="D163" s="175"/>
      <c r="E163" s="175"/>
      <c r="F163" s="116">
        <f t="shared" si="26"/>
        <v>0</v>
      </c>
      <c r="G163" s="167"/>
      <c r="H163" s="167"/>
      <c r="I163" s="116">
        <f t="shared" si="27"/>
        <v>0</v>
      </c>
      <c r="J163" s="89"/>
    </row>
    <row r="164" spans="2:11" ht="15" hidden="1" customHeight="1">
      <c r="B164" s="170">
        <v>10.114000000000001</v>
      </c>
      <c r="C164" s="174"/>
      <c r="D164" s="175"/>
      <c r="E164" s="175"/>
      <c r="F164" s="116">
        <f t="shared" si="26"/>
        <v>0</v>
      </c>
      <c r="G164" s="167"/>
      <c r="H164" s="167"/>
      <c r="I164" s="116">
        <f t="shared" si="27"/>
        <v>0</v>
      </c>
      <c r="J164" s="89"/>
    </row>
    <row r="165" spans="2:11" ht="15" hidden="1" customHeight="1">
      <c r="B165" s="170">
        <v>10.115</v>
      </c>
      <c r="C165" s="174"/>
      <c r="D165" s="175"/>
      <c r="E165" s="175"/>
      <c r="F165" s="116">
        <f t="shared" si="26"/>
        <v>0</v>
      </c>
      <c r="G165" s="167"/>
      <c r="H165" s="167"/>
      <c r="I165" s="116">
        <f t="shared" si="27"/>
        <v>0</v>
      </c>
      <c r="J165" s="89"/>
    </row>
    <row r="166" spans="2:11" ht="15" hidden="1" customHeight="1">
      <c r="B166" s="170">
        <v>10.116</v>
      </c>
      <c r="C166" s="174"/>
      <c r="D166" s="175"/>
      <c r="E166" s="175"/>
      <c r="F166" s="116">
        <f t="shared" si="26"/>
        <v>0</v>
      </c>
      <c r="G166" s="167"/>
      <c r="H166" s="167"/>
      <c r="I166" s="116">
        <f t="shared" si="27"/>
        <v>0</v>
      </c>
      <c r="J166" s="89"/>
    </row>
    <row r="167" spans="2:11" ht="15" hidden="1" customHeight="1">
      <c r="B167" s="170">
        <v>10.117000000000001</v>
      </c>
      <c r="C167" s="135" t="s">
        <v>137</v>
      </c>
      <c r="D167" s="142">
        <f t="shared" ref="D167:I167" si="28">SUM(D159:D166)</f>
        <v>0</v>
      </c>
      <c r="E167" s="142">
        <f t="shared" si="28"/>
        <v>0</v>
      </c>
      <c r="F167" s="142">
        <f t="shared" si="28"/>
        <v>0</v>
      </c>
      <c r="G167" s="142">
        <f t="shared" si="28"/>
        <v>0</v>
      </c>
      <c r="H167" s="142">
        <f t="shared" si="28"/>
        <v>0</v>
      </c>
      <c r="I167" s="142">
        <f t="shared" si="28"/>
        <v>0</v>
      </c>
      <c r="J167" s="89"/>
    </row>
    <row r="168" spans="2:11" ht="9.75" hidden="1" customHeight="1">
      <c r="B168" s="170"/>
      <c r="C168" s="291"/>
      <c r="D168" s="193"/>
      <c r="E168" s="193"/>
      <c r="F168" s="193"/>
      <c r="G168" s="193"/>
      <c r="H168" s="193"/>
      <c r="I168" s="193"/>
      <c r="J168" s="89"/>
    </row>
    <row r="169" spans="2:11" ht="15" hidden="1" customHeight="1">
      <c r="B169" s="170">
        <v>10.118</v>
      </c>
      <c r="C169" s="196" t="s">
        <v>138</v>
      </c>
      <c r="D169" s="197">
        <f>D167+D96</f>
        <v>6439.0940500000006</v>
      </c>
      <c r="E169" s="197">
        <f>E167+E96</f>
        <v>6439.0940500000006</v>
      </c>
      <c r="F169" s="197">
        <f>E169-D169</f>
        <v>0</v>
      </c>
      <c r="G169" s="197">
        <f>G167+G96</f>
        <v>6439.0940500000006</v>
      </c>
      <c r="H169" s="197">
        <f>H167+H96</f>
        <v>6439.0940500000006</v>
      </c>
      <c r="I169" s="197">
        <f>H169-G169</f>
        <v>0</v>
      </c>
      <c r="J169" s="89"/>
      <c r="K169" s="109"/>
    </row>
    <row r="170" spans="2:11" ht="9.75" hidden="1" customHeight="1">
      <c r="B170" s="170"/>
      <c r="C170" s="87"/>
      <c r="D170" s="87"/>
      <c r="E170" s="87"/>
      <c r="F170" s="87"/>
      <c r="G170" s="87"/>
      <c r="H170" s="87"/>
      <c r="I170" s="87"/>
      <c r="J170" s="89"/>
      <c r="K170" s="109"/>
    </row>
    <row r="171" spans="2:11" ht="15" hidden="1" customHeight="1">
      <c r="B171" s="170"/>
      <c r="C171" s="290" t="s">
        <v>139</v>
      </c>
      <c r="D171" s="136"/>
      <c r="E171" s="136"/>
      <c r="F171" s="136"/>
      <c r="G171" s="136"/>
      <c r="H171" s="136"/>
      <c r="I171" s="137"/>
      <c r="J171" s="89"/>
    </row>
    <row r="172" spans="2:11" ht="15" hidden="1" customHeight="1">
      <c r="B172" s="170">
        <v>10.119</v>
      </c>
      <c r="C172" s="117" t="s">
        <v>140</v>
      </c>
      <c r="D172" s="175"/>
      <c r="E172" s="175"/>
      <c r="F172" s="134">
        <f>E172-D172</f>
        <v>0</v>
      </c>
      <c r="G172" s="167"/>
      <c r="H172" s="167"/>
      <c r="I172" s="116">
        <f>H172-G172</f>
        <v>0</v>
      </c>
      <c r="J172" s="89"/>
    </row>
    <row r="173" spans="2:11" ht="15" hidden="1" customHeight="1">
      <c r="B173" s="170">
        <v>10.119999999999999</v>
      </c>
      <c r="C173" s="117" t="s">
        <v>141</v>
      </c>
      <c r="D173" s="175"/>
      <c r="E173" s="175"/>
      <c r="F173" s="116">
        <f>E173-D173</f>
        <v>0</v>
      </c>
      <c r="G173" s="167"/>
      <c r="H173" s="167"/>
      <c r="I173" s="116">
        <f>H173-G173</f>
        <v>0</v>
      </c>
      <c r="J173" s="89"/>
    </row>
    <row r="174" spans="2:11" ht="15" hidden="1" customHeight="1">
      <c r="B174" s="170">
        <v>10.121</v>
      </c>
      <c r="C174" s="117" t="s">
        <v>142</v>
      </c>
      <c r="D174" s="175"/>
      <c r="E174" s="175"/>
      <c r="F174" s="116">
        <f>E174-D174</f>
        <v>0</v>
      </c>
      <c r="G174" s="167"/>
      <c r="H174" s="167"/>
      <c r="I174" s="116">
        <f>H174-G174</f>
        <v>0</v>
      </c>
      <c r="J174" s="89"/>
    </row>
    <row r="175" spans="2:11" ht="15" hidden="1" customHeight="1">
      <c r="B175" s="170">
        <v>10.122</v>
      </c>
      <c r="C175" s="117" t="s">
        <v>143</v>
      </c>
      <c r="D175" s="175"/>
      <c r="E175" s="175"/>
      <c r="F175" s="116">
        <f>E175-D175</f>
        <v>0</v>
      </c>
      <c r="G175" s="167"/>
      <c r="H175" s="167"/>
      <c r="I175" s="116">
        <f>H175-G175</f>
        <v>0</v>
      </c>
      <c r="J175" s="89"/>
    </row>
    <row r="176" spans="2:11" ht="15" hidden="1" customHeight="1">
      <c r="B176" s="170">
        <v>10.122999999999999</v>
      </c>
      <c r="C176" s="117" t="s">
        <v>144</v>
      </c>
      <c r="D176" s="175"/>
      <c r="E176" s="175"/>
      <c r="F176" s="116">
        <f>E176-D176</f>
        <v>0</v>
      </c>
      <c r="G176" s="167"/>
      <c r="H176" s="167"/>
      <c r="I176" s="116">
        <f>H176-G176</f>
        <v>0</v>
      </c>
      <c r="J176" s="89"/>
    </row>
    <row r="177" spans="2:10" ht="15" hidden="1" customHeight="1">
      <c r="B177" s="170">
        <v>10.124000000000001</v>
      </c>
      <c r="C177" s="292" t="s">
        <v>137</v>
      </c>
      <c r="D177" s="122">
        <f t="shared" ref="D177:I177" si="29">SUM(D172:D176)</f>
        <v>0</v>
      </c>
      <c r="E177" s="122">
        <f t="shared" si="29"/>
        <v>0</v>
      </c>
      <c r="F177" s="122">
        <f t="shared" si="29"/>
        <v>0</v>
      </c>
      <c r="G177" s="122">
        <f t="shared" si="29"/>
        <v>0</v>
      </c>
      <c r="H177" s="122">
        <f t="shared" si="29"/>
        <v>0</v>
      </c>
      <c r="I177" s="122">
        <f t="shared" si="29"/>
        <v>0</v>
      </c>
      <c r="J177" s="89"/>
    </row>
    <row r="178" spans="2:10" ht="15" hidden="1" customHeight="1" thickBot="1">
      <c r="B178" s="182"/>
      <c r="C178" s="99"/>
      <c r="D178" s="99"/>
      <c r="E178" s="99"/>
      <c r="F178" s="99"/>
      <c r="G178" s="99"/>
      <c r="H178" s="99"/>
      <c r="I178" s="99"/>
      <c r="J178" s="100"/>
    </row>
    <row r="179" spans="2:10" ht="15" hidden="1" customHeight="1">
      <c r="D179" s="293" t="s">
        <v>150</v>
      </c>
    </row>
    <row r="180" spans="2:10" ht="15" hidden="1" customHeight="1"/>
    <row r="181" spans="2:10" ht="15" hidden="1" customHeight="1"/>
    <row r="182" spans="2:10" ht="15" hidden="1" customHeight="1">
      <c r="C182" s="112" t="s">
        <v>145</v>
      </c>
      <c r="D182" s="198">
        <f>IF(OR(G3="MAR 2013",G3="Month 13"),1,0)</f>
        <v>0</v>
      </c>
    </row>
    <row r="183" spans="2:10" ht="15" customHeight="1"/>
    <row r="184" spans="2:10" ht="15" customHeight="1"/>
    <row r="185" spans="2:10" ht="15" customHeight="1"/>
    <row r="186" spans="2:10" ht="15" customHeight="1"/>
    <row r="187" spans="2:10" ht="15" customHeight="1"/>
    <row r="188" spans="2:10" ht="15" customHeight="1"/>
    <row r="189" spans="2:10" ht="15" customHeight="1"/>
  </sheetData>
  <mergeCells count="16">
    <mergeCell ref="C156:C157"/>
    <mergeCell ref="D156:F156"/>
    <mergeCell ref="G156:I156"/>
    <mergeCell ref="C106:I106"/>
    <mergeCell ref="C111:C112"/>
    <mergeCell ref="D111:F111"/>
    <mergeCell ref="G111:I111"/>
    <mergeCell ref="C92:I92"/>
    <mergeCell ref="C95:I95"/>
    <mergeCell ref="C5:C6"/>
    <mergeCell ref="D5:F5"/>
    <mergeCell ref="G5:I5"/>
    <mergeCell ref="C63:I63"/>
    <mergeCell ref="C82:I82"/>
    <mergeCell ref="C84:I84"/>
    <mergeCell ref="C90:I90"/>
  </mergeCells>
  <phoneticPr fontId="25" type="noConversion"/>
  <conditionalFormatting sqref="G172:H176 G43:H43 G53:H56 G60:H61 G67:H74 G78:H80 G88:H88 G99:H104 G115:H124 G128:H137 G141:H151 G159:H166 G14:H36 G38:H38">
    <cfRule type="expression" dxfId="0" priority="1" stopIfTrue="1">
      <formula>AND($D$182=1,G14&lt;&gt;D14)</formula>
    </cfRule>
  </conditionalFormatting>
  <pageMargins left="0.75" right="0.75" top="1" bottom="1" header="0.5" footer="0.5"/>
  <pageSetup paperSize="9" scale="5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Page 2 - Core Income </vt:lpstr>
      <vt:lpstr>Page 3 - Core Expenditure</vt:lpstr>
      <vt:lpstr>Page 4 - Non Core Income &amp; Exp</vt:lpstr>
      <vt:lpstr>Page 5 - Efficiency savings</vt:lpstr>
      <vt:lpstr>Page 6 - Capital Expenditure</vt:lpstr>
      <vt:lpstr>'Page 2 - Core Income '!Print_Area</vt:lpstr>
      <vt:lpstr>'Page 3 - Core Expenditure'!Print_Area</vt:lpstr>
      <vt:lpstr>'Page 4 - Non Core Income &amp; Exp'!Print_Area</vt:lpstr>
      <vt:lpstr>'Page 5 - Efficiency savings'!Print_Area</vt:lpstr>
      <vt:lpstr>Summary!Print_Area</vt:lpstr>
    </vt:vector>
  </TitlesOfParts>
  <Company>RDP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dempsieb</dc:creator>
  <cp:lastModifiedBy>scotts2</cp:lastModifiedBy>
  <cp:lastPrinted>2019-05-01T12:44:19Z</cp:lastPrinted>
  <dcterms:created xsi:type="dcterms:W3CDTF">2012-06-08T15:55:04Z</dcterms:created>
  <dcterms:modified xsi:type="dcterms:W3CDTF">2019-05-02T11:04:59Z</dcterms:modified>
</cp:coreProperties>
</file>