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worksheets/sheet7.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69.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harts/chart29.xml" ContentType="application/vnd.openxmlformats-officedocument.drawingml.chart+xml"/>
  <Override PartName="/xl/charts/chart49.xml" ContentType="application/vnd.openxmlformats-officedocument.drawingml.chart+xml"/>
  <Override PartName="/xl/charts/chart58.xml" ContentType="application/vnd.openxmlformats-officedocument.drawingml.chart+xml"/>
  <Override PartName="/xl/charts/chart67.xml" ContentType="application/vnd.openxmlformats-officedocument.drawingml.chart+xml"/>
  <Override PartName="/xl/worksheets/sheet3.xml" ContentType="application/vnd.openxmlformats-officedocument.spreadsheetml.worksheet+xml"/>
  <Override PartName="/xl/charts/chart18.xml" ContentType="application/vnd.openxmlformats-officedocument.drawingml.chart+xml"/>
  <Override PartName="/xl/charts/chart27.xml" ContentType="application/vnd.openxmlformats-officedocument.drawingml.chart+xml"/>
  <Override PartName="/xl/charts/chart36.xml" ContentType="application/vnd.openxmlformats-officedocument.drawingml.chart+xml"/>
  <Override PartName="/xl/charts/chart38.xml" ContentType="application/vnd.openxmlformats-officedocument.drawingml.chart+xml"/>
  <Override PartName="/xl/charts/chart47.xml" ContentType="application/vnd.openxmlformats-officedocument.drawingml.chart+xml"/>
  <Override PartName="/xl/charts/chart56.xml" ContentType="application/vnd.openxmlformats-officedocument.drawingml.chart+xml"/>
  <Override PartName="/xl/charts/chart65.xml" ContentType="application/vnd.openxmlformats-officedocument.drawingml.chart+xml"/>
  <Override PartName="/xl/charts/chart74.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25.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54.xml" ContentType="application/vnd.openxmlformats-officedocument.drawingml.chart+xml"/>
  <Override PartName="/xl/charts/chart63.xml" ContentType="application/vnd.openxmlformats-officedocument.drawingml.chart+xml"/>
  <Override PartName="/xl/charts/chart72.xml" ContentType="application/vnd.openxmlformats-officedocument.drawingml.char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52.xml" ContentType="application/vnd.openxmlformats-officedocument.drawingml.chart+xml"/>
  <Override PartName="/xl/charts/chart61.xml" ContentType="application/vnd.openxmlformats-officedocument.drawingml.chart+xml"/>
  <Override PartName="/xl/charts/chart70.xml" ContentType="application/vnd.openxmlformats-officedocument.drawingml.char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charts/chart50.xml" ContentType="application/vnd.openxmlformats-officedocument.drawingml.char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3.xml" ContentType="application/vnd.openxmlformats-officedocument.drawingml.chart+xml"/>
  <Override PartName="/xl/charts/chart59.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charts/chart39.xml" ContentType="application/vnd.openxmlformats-officedocument.drawingml.chart+xml"/>
  <Override PartName="/xl/drawings/drawing3.xml" ContentType="application/vnd.openxmlformats-officedocument.drawing+xml"/>
  <Override PartName="/xl/charts/chart48.xml" ContentType="application/vnd.openxmlformats-officedocument.drawingml.chart+xml"/>
  <Override PartName="/xl/charts/chart57.xml" ContentType="application/vnd.openxmlformats-officedocument.drawingml.chart+xml"/>
  <Override PartName="/xl/charts/chart68.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harts/chart37.xml" ContentType="application/vnd.openxmlformats-officedocument.drawingml.chart+xml"/>
  <Override PartName="/xl/charts/chart46.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17.xml" ContentType="application/vnd.openxmlformats-officedocument.drawingml.chart+xml"/>
  <Override PartName="/xl/charts/chart26.xml" ContentType="application/vnd.openxmlformats-officedocument.drawingml.chart+xml"/>
  <Override PartName="/xl/charts/chart35.xml" ContentType="application/vnd.openxmlformats-officedocument.drawingml.chart+xml"/>
  <Override PartName="/xl/charts/chart44.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Override PartName="/xl/charts/chart73.xml" ContentType="application/vnd.openxmlformats-officedocument.drawingml.char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charts/chart42.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71.xml" ContentType="application/vnd.openxmlformats-officedocument.drawingml.char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xl/charts/chart40.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charts/chart6.xml" ContentType="application/vnd.openxmlformats-officedocument.drawingml.chart+xml"/>
  <Override PartName="/xl/charts/chart2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45" yWindow="0" windowWidth="22875" windowHeight="5550" tabRatio="816" firstSheet="1" activeTab="5"/>
  </bookViews>
  <sheets>
    <sheet name="GJNH" sheetId="32" r:id="rId1"/>
    <sheet name="Bed Occupancy &amp; Waiting Lists" sheetId="30" r:id="rId2"/>
    <sheet name="DOSA &amp; Cancellation" sheetId="28" r:id="rId3"/>
    <sheet name="GJ Conference Hotel" sheetId="33" r:id="rId4"/>
    <sheet name="GJ Research Institute" sheetId="34" r:id="rId5"/>
    <sheet name="GJ Innovation" sheetId="35" r:id="rId6"/>
    <sheet name="Data" sheetId="31" state="hidden" r:id="rId7"/>
  </sheets>
  <definedNames>
    <definedName name="_xlnm._FilterDatabase" localSheetId="6" hidden="1">Data!$A$5:$LS$67</definedName>
    <definedName name="_xlnm.Print_Area" localSheetId="1">'Bed Occupancy &amp; Waiting Lists'!$A$1:$F$210</definedName>
    <definedName name="_xlnm.Print_Area" localSheetId="2">'DOSA &amp; Cancellation'!$A$1:$G$138</definedName>
    <definedName name="_xlnm.Print_Area" localSheetId="3">'GJ Conference Hotel'!$A$1:$F$139</definedName>
    <definedName name="_xlnm.Print_Area" localSheetId="0">GJNH!$A$1:$F$335</definedName>
  </definedNames>
  <calcPr calcId="125725"/>
</workbook>
</file>

<file path=xl/calcChain.xml><?xml version="1.0" encoding="utf-8"?>
<calcChain xmlns="http://schemas.openxmlformats.org/spreadsheetml/2006/main">
  <c r="E325" i="32"/>
  <c r="E326"/>
  <c r="E327"/>
  <c r="E328"/>
  <c r="E329"/>
  <c r="E330"/>
  <c r="E331"/>
  <c r="E332"/>
  <c r="E333"/>
  <c r="E334"/>
  <c r="E335"/>
  <c r="E324"/>
  <c r="E313"/>
  <c r="E314"/>
  <c r="E315"/>
  <c r="E316"/>
  <c r="E317"/>
  <c r="E318"/>
  <c r="E319"/>
  <c r="E320"/>
  <c r="E321"/>
  <c r="E322"/>
  <c r="E323"/>
  <c r="E312"/>
  <c r="E274"/>
  <c r="E273"/>
  <c r="E272"/>
  <c r="E271"/>
  <c r="E270"/>
  <c r="E269"/>
  <c r="E268"/>
  <c r="E267"/>
  <c r="E266"/>
  <c r="E265"/>
  <c r="E264"/>
  <c r="E310" l="1"/>
  <c r="E311"/>
  <c r="E301"/>
  <c r="E302"/>
  <c r="E303"/>
  <c r="E304"/>
  <c r="E305"/>
  <c r="E306"/>
  <c r="E307"/>
  <c r="E308"/>
  <c r="E309"/>
  <c r="E300"/>
  <c r="E289"/>
  <c r="E290"/>
  <c r="E291"/>
  <c r="E292"/>
  <c r="E293"/>
  <c r="E294"/>
  <c r="E295"/>
  <c r="E296"/>
  <c r="E297"/>
  <c r="E298"/>
  <c r="E299"/>
  <c r="E288"/>
  <c r="E277"/>
  <c r="E278"/>
  <c r="E279"/>
  <c r="E280"/>
  <c r="E281"/>
  <c r="E282"/>
  <c r="E283"/>
  <c r="E284"/>
  <c r="E285"/>
  <c r="E286"/>
  <c r="E287"/>
  <c r="E276"/>
  <c r="E275"/>
  <c r="E252"/>
  <c r="E253"/>
  <c r="E254"/>
  <c r="E255"/>
  <c r="E256"/>
  <c r="E257"/>
  <c r="E258"/>
  <c r="E259"/>
  <c r="E260"/>
  <c r="E261"/>
  <c r="E262"/>
  <c r="E251"/>
  <c r="E249"/>
  <c r="E227"/>
  <c r="E228"/>
  <c r="E229"/>
  <c r="E230"/>
  <c r="E231"/>
  <c r="E232"/>
  <c r="E233"/>
  <c r="E234"/>
  <c r="E235"/>
  <c r="E236"/>
  <c r="E237"/>
  <c r="E226"/>
  <c r="E202"/>
  <c r="E204"/>
  <c r="E205"/>
  <c r="E207"/>
  <c r="E208"/>
  <c r="E210"/>
  <c r="E211"/>
  <c r="E201"/>
  <c r="E190"/>
  <c r="E191"/>
  <c r="E193"/>
  <c r="E194"/>
  <c r="E195"/>
  <c r="E197"/>
  <c r="E198"/>
  <c r="E199"/>
  <c r="E189"/>
  <c r="E178"/>
  <c r="E179"/>
  <c r="E181"/>
  <c r="E182"/>
  <c r="E183"/>
  <c r="E185"/>
  <c r="E186"/>
  <c r="E187"/>
  <c r="E177"/>
  <c r="E166"/>
  <c r="E167"/>
  <c r="E168"/>
  <c r="E169"/>
  <c r="E170"/>
  <c r="E171"/>
  <c r="E172"/>
  <c r="E173"/>
  <c r="E174"/>
  <c r="E175"/>
  <c r="E176"/>
  <c r="E165"/>
  <c r="E128"/>
  <c r="E129"/>
  <c r="E130"/>
  <c r="E131"/>
  <c r="E132"/>
  <c r="E133"/>
  <c r="E134"/>
  <c r="E135"/>
  <c r="E136"/>
  <c r="E137"/>
  <c r="E138"/>
  <c r="E127"/>
  <c r="E103"/>
  <c r="E105"/>
  <c r="E106"/>
  <c r="E108"/>
  <c r="E109"/>
  <c r="E111"/>
  <c r="E112"/>
  <c r="E102"/>
  <c r="E117"/>
  <c r="E118"/>
  <c r="E120"/>
  <c r="E121"/>
  <c r="E123"/>
  <c r="E124"/>
  <c r="E115"/>
  <c r="E114"/>
  <c r="E90"/>
  <c r="E92"/>
  <c r="E93"/>
  <c r="E94"/>
  <c r="E95"/>
  <c r="E96"/>
  <c r="E97"/>
  <c r="E98"/>
  <c r="E99"/>
  <c r="E100"/>
  <c r="E89"/>
  <c r="E78"/>
  <c r="E79"/>
  <c r="E80"/>
  <c r="E81"/>
  <c r="E82"/>
  <c r="E83"/>
  <c r="E84"/>
  <c r="E85"/>
  <c r="E86"/>
  <c r="E87"/>
  <c r="E88"/>
  <c r="E77"/>
  <c r="E39"/>
  <c r="E21"/>
  <c r="E27"/>
  <c r="E15" l="1"/>
  <c r="E248" l="1"/>
  <c r="E163"/>
  <c r="E162"/>
  <c r="E161"/>
  <c r="E151"/>
  <c r="E150"/>
  <c r="E149"/>
  <c r="E247"/>
  <c r="E200" l="1"/>
  <c r="E196"/>
  <c r="E192"/>
  <c r="E188"/>
  <c r="E37" l="1"/>
  <c r="E38"/>
  <c r="E14"/>
  <c r="E25"/>
  <c r="E26"/>
  <c r="E13" l="1"/>
  <c r="E246"/>
  <c r="E65"/>
  <c r="E66"/>
  <c r="E67"/>
  <c r="E68"/>
  <c r="E69"/>
  <c r="E71"/>
  <c r="E74"/>
  <c r="E64"/>
  <c r="E55"/>
  <c r="E56"/>
  <c r="E57"/>
  <c r="E59"/>
  <c r="E62"/>
  <c r="E53"/>
  <c r="E54"/>
  <c r="E52"/>
  <c r="E40"/>
  <c r="E41"/>
  <c r="E42"/>
  <c r="E43"/>
  <c r="E44"/>
  <c r="E45"/>
  <c r="E47"/>
  <c r="E50"/>
  <c r="E36" l="1"/>
  <c r="E24"/>
  <c r="E12"/>
  <c r="E245" l="1"/>
  <c r="E160"/>
  <c r="E148"/>
  <c r="E159"/>
  <c r="E147"/>
  <c r="E158"/>
  <c r="E146"/>
  <c r="E35"/>
  <c r="E23"/>
  <c r="E244" l="1"/>
  <c r="E243"/>
  <c r="E184"/>
  <c r="E75" l="1"/>
  <c r="E72"/>
  <c r="E63"/>
  <c r="E60"/>
  <c r="E51"/>
  <c r="E48"/>
  <c r="E34"/>
  <c r="E22"/>
  <c r="E11" l="1"/>
  <c r="E10"/>
  <c r="E155" l="1"/>
  <c r="E156"/>
  <c r="E157"/>
  <c r="E143"/>
  <c r="E144"/>
  <c r="E145"/>
  <c r="E242"/>
  <c r="E212" l="1"/>
  <c r="E209"/>
  <c r="E206"/>
  <c r="E125"/>
  <c r="E122"/>
  <c r="E119"/>
  <c r="E113"/>
  <c r="E107"/>
  <c r="E110"/>
  <c r="E104"/>
  <c r="E16" l="1"/>
  <c r="E17"/>
  <c r="E18"/>
  <c r="E19"/>
  <c r="E20"/>
  <c r="E33"/>
  <c r="E32"/>
  <c r="E73" l="1"/>
  <c r="E70"/>
  <c r="E61"/>
  <c r="E58"/>
  <c r="E49"/>
  <c r="E46"/>
  <c r="E241" l="1"/>
  <c r="E31"/>
  <c r="E240" l="1"/>
  <c r="E239"/>
  <c r="E153" l="1"/>
  <c r="E154"/>
  <c r="E152"/>
  <c r="E141"/>
  <c r="E142"/>
  <c r="E140"/>
  <c r="E91" l="1"/>
  <c r="E180"/>
  <c r="E203"/>
  <c r="E116"/>
  <c r="E30" l="1"/>
  <c r="E6"/>
  <c r="E7"/>
  <c r="E8"/>
  <c r="E9"/>
  <c r="E28" l="1"/>
  <c r="E29"/>
  <c r="E4"/>
  <c r="E5"/>
  <c r="E238"/>
</calcChain>
</file>

<file path=xl/comments1.xml><?xml version="1.0" encoding="utf-8"?>
<comments xmlns="http://schemas.openxmlformats.org/spreadsheetml/2006/main">
  <authors>
    <author>Brysong</author>
  </authors>
  <commentList>
    <comment ref="IV7" authorId="0">
      <text>
        <r>
          <rPr>
            <b/>
            <sz val="9"/>
            <color indexed="81"/>
            <rFont val="Tahoma"/>
            <family val="2"/>
          </rPr>
          <t>Brysong:</t>
        </r>
        <r>
          <rPr>
            <sz val="9"/>
            <color indexed="81"/>
            <rFont val="Tahoma"/>
            <family val="2"/>
          </rPr>
          <t xml:space="preserve">
Data estimated as reported quarterly and created "issues" on charts.</t>
        </r>
      </text>
    </comment>
    <comment ref="IV8" authorId="0">
      <text>
        <r>
          <rPr>
            <b/>
            <sz val="9"/>
            <color indexed="81"/>
            <rFont val="Tahoma"/>
            <family val="2"/>
          </rPr>
          <t>Brysong:</t>
        </r>
        <r>
          <rPr>
            <sz val="9"/>
            <color indexed="81"/>
            <rFont val="Tahoma"/>
            <family val="2"/>
          </rPr>
          <t xml:space="preserve">
Data estimated as reported quarterly and created "issues" on charts.</t>
        </r>
      </text>
    </comment>
    <comment ref="IV10" authorId="0">
      <text>
        <r>
          <rPr>
            <b/>
            <sz val="9"/>
            <color indexed="81"/>
            <rFont val="Tahoma"/>
            <family val="2"/>
          </rPr>
          <t>Brysong:</t>
        </r>
        <r>
          <rPr>
            <sz val="9"/>
            <color indexed="81"/>
            <rFont val="Tahoma"/>
            <family val="2"/>
          </rPr>
          <t xml:space="preserve">
Data estimated as reported quarterly and created "issues" on charts.</t>
        </r>
      </text>
    </comment>
    <comment ref="IV11" authorId="0">
      <text>
        <r>
          <rPr>
            <b/>
            <sz val="9"/>
            <color indexed="81"/>
            <rFont val="Tahoma"/>
            <family val="2"/>
          </rPr>
          <t>Brysong:</t>
        </r>
        <r>
          <rPr>
            <sz val="9"/>
            <color indexed="81"/>
            <rFont val="Tahoma"/>
            <family val="2"/>
          </rPr>
          <t xml:space="preserve">
Data estimated as reported quarterly and created "issues" on charts.</t>
        </r>
      </text>
    </comment>
    <comment ref="IV13" authorId="0">
      <text>
        <r>
          <rPr>
            <b/>
            <sz val="9"/>
            <color indexed="81"/>
            <rFont val="Tahoma"/>
            <family val="2"/>
          </rPr>
          <t>Brysong:</t>
        </r>
        <r>
          <rPr>
            <sz val="9"/>
            <color indexed="81"/>
            <rFont val="Tahoma"/>
            <family val="2"/>
          </rPr>
          <t xml:space="preserve">
Data estimated as reported quarterly and created "issues" on charts.</t>
        </r>
      </text>
    </comment>
    <comment ref="IV14" authorId="0">
      <text>
        <r>
          <rPr>
            <b/>
            <sz val="9"/>
            <color indexed="81"/>
            <rFont val="Tahoma"/>
            <family val="2"/>
          </rPr>
          <t>Brysong:</t>
        </r>
        <r>
          <rPr>
            <sz val="9"/>
            <color indexed="81"/>
            <rFont val="Tahoma"/>
            <family val="2"/>
          </rPr>
          <t xml:space="preserve">
Data estimated as reported quarterly and created "issues" on charts.</t>
        </r>
      </text>
    </comment>
    <comment ref="IV16" authorId="0">
      <text>
        <r>
          <rPr>
            <b/>
            <sz val="9"/>
            <color indexed="81"/>
            <rFont val="Tahoma"/>
            <family val="2"/>
          </rPr>
          <t>Brysong:</t>
        </r>
        <r>
          <rPr>
            <sz val="9"/>
            <color indexed="81"/>
            <rFont val="Tahoma"/>
            <family val="2"/>
          </rPr>
          <t xml:space="preserve">
Data estimated as reported quarterly and created "issues" on charts.</t>
        </r>
      </text>
    </comment>
    <comment ref="IV17" authorId="0">
      <text>
        <r>
          <rPr>
            <b/>
            <sz val="9"/>
            <color indexed="81"/>
            <rFont val="Tahoma"/>
            <family val="2"/>
          </rPr>
          <t>Brysong:</t>
        </r>
        <r>
          <rPr>
            <sz val="9"/>
            <color indexed="81"/>
            <rFont val="Tahoma"/>
            <family val="2"/>
          </rPr>
          <t xml:space="preserve">
Data estimated as reported quarterly and created "issues" on charts.</t>
        </r>
      </text>
    </comment>
    <comment ref="LE45" authorId="0">
      <text>
        <r>
          <rPr>
            <b/>
            <sz val="9"/>
            <color indexed="81"/>
            <rFont val="Tahoma"/>
            <family val="2"/>
          </rPr>
          <t>Brysong:</t>
        </r>
        <r>
          <rPr>
            <sz val="9"/>
            <color indexed="81"/>
            <rFont val="Tahoma"/>
            <family val="2"/>
          </rPr>
          <t xml:space="preserve">
Estimate from year end target</t>
        </r>
      </text>
    </comment>
    <comment ref="LE57" authorId="0">
      <text>
        <r>
          <rPr>
            <b/>
            <sz val="9"/>
            <color indexed="81"/>
            <rFont val="Tahoma"/>
            <family val="2"/>
          </rPr>
          <t>Brysong:</t>
        </r>
        <r>
          <rPr>
            <sz val="9"/>
            <color indexed="81"/>
            <rFont val="Tahoma"/>
            <family val="2"/>
          </rPr>
          <t xml:space="preserve">
Estimated from year end target</t>
        </r>
      </text>
    </comment>
  </commentList>
</comments>
</file>

<file path=xl/sharedStrings.xml><?xml version="1.0" encoding="utf-8"?>
<sst xmlns="http://schemas.openxmlformats.org/spreadsheetml/2006/main" count="1282" uniqueCount="470">
  <si>
    <t>CLINICAL GOVERNANCE:  Meeting the requirements of the Infection Control Programme</t>
  </si>
  <si>
    <r>
      <t>STAFF GOVERNANCE</t>
    </r>
    <r>
      <rPr>
        <b/>
        <sz val="12"/>
        <rFont val="Arial"/>
        <family val="2"/>
      </rPr>
      <t>:  Appropriately trained</t>
    </r>
  </si>
  <si>
    <r>
      <t>STAFF GOVERNANCE</t>
    </r>
    <r>
      <rPr>
        <b/>
        <sz val="12"/>
        <rFont val="Arial"/>
        <family val="2"/>
      </rPr>
      <t>:  Safe and Healthy Work Environment</t>
    </r>
  </si>
  <si>
    <t>KPI No</t>
  </si>
  <si>
    <r>
      <t>STAFF GOVERNANCE</t>
    </r>
    <r>
      <rPr>
        <b/>
        <sz val="12"/>
        <rFont val="Arial"/>
        <family val="2"/>
      </rPr>
      <t>:  Treated Fairly and Consistently</t>
    </r>
  </si>
  <si>
    <t>Target</t>
  </si>
  <si>
    <t>Variance</t>
  </si>
  <si>
    <t>Green Threshold</t>
  </si>
  <si>
    <t>Red Threshold</t>
  </si>
  <si>
    <t>CRITICAL CARE WARD BED OCCUPANCY</t>
  </si>
  <si>
    <t>WAITING LIST</t>
  </si>
  <si>
    <t>5.1.1</t>
  </si>
  <si>
    <t>5.1.2</t>
  </si>
  <si>
    <t>5.1.3</t>
  </si>
  <si>
    <t>5.1.4</t>
  </si>
  <si>
    <t>5.1.5</t>
  </si>
  <si>
    <t>5.2.1</t>
  </si>
  <si>
    <t>5.2.2</t>
  </si>
  <si>
    <t>5.2.3</t>
  </si>
  <si>
    <t>5.3.1</t>
  </si>
  <si>
    <t>5.3.2</t>
  </si>
  <si>
    <t>5.3.3</t>
  </si>
  <si>
    <t>5.3.4</t>
  </si>
  <si>
    <t>CLINICAL GOVERNANCE: Deliver a service which is clinically safe and effective, supported by the organisations clinical governance and risk management activities.</t>
  </si>
  <si>
    <r>
      <t xml:space="preserve">OPERATIONAL GOVERNANCE: </t>
    </r>
    <r>
      <rPr>
        <b/>
        <sz val="11"/>
        <rFont val="Arial"/>
        <family val="2"/>
      </rPr>
      <t>We are operationally effective and deliver a value for money service</t>
    </r>
  </si>
  <si>
    <r>
      <t>FINANCIAL GOVERNANCE:</t>
    </r>
    <r>
      <rPr>
        <b/>
        <sz val="12"/>
        <rFont val="Arial"/>
        <family val="2"/>
      </rPr>
      <t xml:space="preserve"> Ensure delivery of service within agreed resources</t>
    </r>
  </si>
  <si>
    <t>ACUTE WARD BED OCCUPANCY</t>
  </si>
  <si>
    <t>No complaints</t>
  </si>
  <si>
    <t>N/A</t>
  </si>
  <si>
    <r>
      <t xml:space="preserve">OPERATIONAL GOVERNANCE: </t>
    </r>
    <r>
      <rPr>
        <b/>
        <sz val="11"/>
        <color theme="1"/>
        <rFont val="Arial"/>
        <family val="2"/>
      </rPr>
      <t>We are operationally effective and deliver a value for money service</t>
    </r>
  </si>
  <si>
    <t>2.4.1</t>
  </si>
  <si>
    <t>2.4.2</t>
  </si>
  <si>
    <t>Narrative</t>
  </si>
  <si>
    <t>Charts</t>
  </si>
  <si>
    <t>KPI Descriptor</t>
  </si>
  <si>
    <t>Day of Surgery Admissions</t>
  </si>
  <si>
    <t>4.1.1</t>
  </si>
  <si>
    <t>4.1.2</t>
  </si>
  <si>
    <t>4.2.1</t>
  </si>
  <si>
    <t>4.2.2</t>
  </si>
  <si>
    <t>1.4.1</t>
  </si>
  <si>
    <t>1.4.2</t>
  </si>
  <si>
    <t>1.4.3</t>
  </si>
  <si>
    <t>2.6.1</t>
  </si>
  <si>
    <t>2.6.2</t>
  </si>
  <si>
    <t>RAG Status</t>
  </si>
  <si>
    <r>
      <t xml:space="preserve">NSD
</t>
    </r>
    <r>
      <rPr>
        <sz val="11"/>
        <rFont val="Arial"/>
        <family val="2"/>
      </rPr>
      <t xml:space="preserve">&gt;90.1% = R    
86-90%= G 
78-85.9% = A 
&lt;77.9% = B </t>
    </r>
  </si>
  <si>
    <r>
      <t xml:space="preserve">Ward 2 East
</t>
    </r>
    <r>
      <rPr>
        <sz val="11"/>
        <rFont val="Arial"/>
        <family val="2"/>
      </rPr>
      <t xml:space="preserve">
&gt;90.1% = R    
86-90%= G 
78-85.9% = A 
&lt;77.9% = B </t>
    </r>
  </si>
  <si>
    <r>
      <t xml:space="preserve">Ward 2 West
</t>
    </r>
    <r>
      <rPr>
        <sz val="11"/>
        <rFont val="Arial"/>
        <family val="2"/>
      </rPr>
      <t xml:space="preserve">&gt;90.1% = R    
86-90%= G 
78-85.9% = A 
&lt;77.9% = B </t>
    </r>
  </si>
  <si>
    <r>
      <t xml:space="preserve">Ward 3 East
</t>
    </r>
    <r>
      <rPr>
        <sz val="11"/>
        <rFont val="Arial"/>
        <family val="2"/>
      </rPr>
      <t xml:space="preserve">&gt;90.1% = R    
86-90%= G 
78-85.9% = A 
&lt;77.9% = B </t>
    </r>
  </si>
  <si>
    <r>
      <t xml:space="preserve">Ward 3 West
</t>
    </r>
    <r>
      <rPr>
        <sz val="11"/>
        <rFont val="Arial"/>
        <family val="2"/>
      </rPr>
      <t xml:space="preserve">&gt;90.1% = R    
86-90%= G 
78-85.9% = A 
&lt;77.9% = B </t>
    </r>
  </si>
  <si>
    <r>
      <rPr>
        <b/>
        <sz val="11"/>
        <rFont val="Arial"/>
        <family val="2"/>
      </rPr>
      <t>% Bed Occupancy - Interventional Cardiology Wards</t>
    </r>
    <r>
      <rPr>
        <sz val="11"/>
        <rFont val="Arial"/>
        <family val="2"/>
      </rPr>
      <t xml:space="preserve">
Combined occupancy position for wards 2C, 2D, and CCU
87.4%- 100% = R
81% -87.3% = G
77%-80.9%= A
&lt;76.9%  =  B</t>
    </r>
  </si>
  <si>
    <r>
      <t xml:space="preserve">Ward 2C
</t>
    </r>
    <r>
      <rPr>
        <sz val="11"/>
        <rFont val="Arial"/>
        <family val="2"/>
      </rPr>
      <t>87.4%- 100% = R
81% -87.3% = G
77%-80.9%= A
&lt;76.9%  =  B</t>
    </r>
  </si>
  <si>
    <r>
      <t xml:space="preserve">Ward 2D
</t>
    </r>
    <r>
      <rPr>
        <sz val="11"/>
        <rFont val="Arial"/>
        <family val="2"/>
      </rPr>
      <t>87.4%- 100% = R
81% -87.3% = G
77%-80.9%= A
&lt;76.9%  =  B</t>
    </r>
  </si>
  <si>
    <r>
      <rPr>
        <b/>
        <sz val="11"/>
        <rFont val="Arial"/>
        <family val="2"/>
      </rPr>
      <t>% Bed Occupancy - Critical Care Wards</t>
    </r>
    <r>
      <rPr>
        <sz val="11"/>
        <rFont val="Arial"/>
        <family val="2"/>
      </rPr>
      <t xml:space="preserve">
Combined occupancy position for ICU 1, ICU 2, HDU 2 and HDU 3
≥84.8% = R
73-84.7% = G 
63.4-72.9% = A
≤63.3% = B  </t>
    </r>
  </si>
  <si>
    <r>
      <rPr>
        <b/>
        <sz val="11"/>
        <rFont val="Arial"/>
        <family val="2"/>
      </rPr>
      <t xml:space="preserve">ICU 1 </t>
    </r>
    <r>
      <rPr>
        <sz val="11"/>
        <rFont val="Arial"/>
        <family val="2"/>
      </rPr>
      <t xml:space="preserve">
&gt;90.1% = R
70 -90% = G 
60-69.9% = A
&lt;59.9% = B </t>
    </r>
  </si>
  <si>
    <r>
      <rPr>
        <b/>
        <sz val="11"/>
        <rFont val="Arial"/>
        <family val="2"/>
      </rPr>
      <t>ICU 2</t>
    </r>
    <r>
      <rPr>
        <sz val="11"/>
        <rFont val="Arial"/>
        <family val="2"/>
      </rPr>
      <t xml:space="preserve">
&gt; 78.1% = R 
72–78% = G 
65 -71.9% = A
&lt; 64.9% = B</t>
    </r>
  </si>
  <si>
    <r>
      <t xml:space="preserve">HDU 2
</t>
    </r>
    <r>
      <rPr>
        <sz val="11"/>
        <rFont val="Arial"/>
        <family val="2"/>
      </rPr>
      <t>&gt;87.6 = R
75.1-87.5% = G
62.6-75% = A
&lt;62.5%  =  B</t>
    </r>
  </si>
  <si>
    <r>
      <t xml:space="preserve">HDU 3
</t>
    </r>
    <r>
      <rPr>
        <sz val="11"/>
        <rFont val="Arial"/>
        <family val="2"/>
      </rPr>
      <t>&gt;87.6 = R
75.1-87.5% = G
62.6-75% = A
&lt;62.5%  =  B</t>
    </r>
    <r>
      <rPr>
        <b/>
        <sz val="11"/>
        <rFont val="Arial"/>
        <family val="2"/>
      </rPr>
      <t xml:space="preserve">
</t>
    </r>
  </si>
  <si>
    <r>
      <t xml:space="preserve">Thoracic Surgery Day of Surgery Admission Rate
</t>
    </r>
    <r>
      <rPr>
        <sz val="9"/>
        <rFont val="Arial"/>
        <family val="2"/>
      </rPr>
      <t>Target for 44% of Thoracic Surgery admissions to be DoSA by March 2019</t>
    </r>
  </si>
  <si>
    <r>
      <t xml:space="preserve">Cardiac Surgery Day of Surgery Admission Rate
</t>
    </r>
    <r>
      <rPr>
        <sz val="9"/>
        <rFont val="Arial"/>
        <family val="2"/>
      </rPr>
      <t>Target for 15% of Cardiac Surgery major procedure admissions to be DoSA by March 2019</t>
    </r>
  </si>
  <si>
    <r>
      <rPr>
        <b/>
        <sz val="11"/>
        <rFont val="Arial"/>
        <family val="2"/>
      </rPr>
      <t>Stage of Treatment Guarantee - Inpatients and Day Cases (Heart and Lung only)</t>
    </r>
    <r>
      <rPr>
        <sz val="11"/>
        <rFont val="Arial"/>
        <family val="2"/>
      </rPr>
      <t xml:space="preserve">
90% of patients to be treated within 12 weeks                             </t>
    </r>
  </si>
  <si>
    <r>
      <rPr>
        <b/>
        <sz val="11"/>
        <rFont val="Arial"/>
        <family val="2"/>
      </rPr>
      <t>Stage of Treatment Guarantee - New Outpatients (Heart and Lung only)</t>
    </r>
    <r>
      <rPr>
        <sz val="11"/>
        <rFont val="Arial"/>
        <family val="2"/>
      </rPr>
      <t xml:space="preserve">
90% of patients to be treated within 12 weeks                             </t>
    </r>
  </si>
  <si>
    <t>Patient Activity</t>
  </si>
  <si>
    <t>Number of New Consultant Appointments</t>
  </si>
  <si>
    <t>Number of Return Consultant Appointments</t>
  </si>
  <si>
    <t>Number of Complaints - Stage 1</t>
  </si>
  <si>
    <t>Number of Complaints - Stage 2</t>
  </si>
  <si>
    <t>Total Number of Complaints</t>
  </si>
  <si>
    <t>Number of Complaints as a percentage of patient activity</t>
  </si>
  <si>
    <t>Number of stage 1 Complaints responded to within 5 days</t>
  </si>
  <si>
    <t>Perentage of stage 1 complaints responded to within 5 days</t>
  </si>
  <si>
    <t>Number of Stage 2 complaints responded within 20 days</t>
  </si>
  <si>
    <t>Percentage of stage 2 complaints responded within 20 days</t>
  </si>
  <si>
    <t>Number of signed off Job Plans: surgical specialties consultants</t>
  </si>
  <si>
    <t>Number of surgical specialties consultants</t>
  </si>
  <si>
    <t>Percentage of signed off job plans: surgical specialties consultants</t>
  </si>
  <si>
    <t>Number of signed off Job Plans: surgical specialties SAS Doctors</t>
  </si>
  <si>
    <t>Number of surgical specialties SAS Doctors</t>
  </si>
  <si>
    <t>Percentage of signed off job plans: surgical specialties SAS Doctors</t>
  </si>
  <si>
    <t>Number of signed off Job Plans: RNM consultants</t>
  </si>
  <si>
    <t>Number of RNM consultants</t>
  </si>
  <si>
    <t>Percentage of signed off job plans: RNM consultants</t>
  </si>
  <si>
    <t>MRSA/MSSA bacterium cases</t>
  </si>
  <si>
    <t>rate per 1000 occupied bed days</t>
  </si>
  <si>
    <t>KPI 1.6</t>
  </si>
  <si>
    <t>Clostridium difficile infections</t>
  </si>
  <si>
    <t>cases per 1000 acute occupied bed days</t>
  </si>
  <si>
    <t>KPI 2.1</t>
  </si>
  <si>
    <t>Disciplinaries as a percentage of headcount</t>
  </si>
  <si>
    <t>Grievances as a percentage of headcount</t>
  </si>
  <si>
    <t>KPI 2.2</t>
  </si>
  <si>
    <t>KPI 2.3</t>
  </si>
  <si>
    <t>SWISS Sickness Absence Rate</t>
  </si>
  <si>
    <t>Green Tolerance</t>
  </si>
  <si>
    <t>Number of Advertised Clinical Vacancies</t>
  </si>
  <si>
    <t>Number of Clinical Vacancies recruited to</t>
  </si>
  <si>
    <t>Number of Advertised Non-Clinical Vacancies</t>
  </si>
  <si>
    <t>Number of Non-Clinical Vacancies recruited to</t>
  </si>
  <si>
    <t>Percentage of Non-Clinical Vacancies recruited to</t>
  </si>
  <si>
    <t>KPI 2.4.2</t>
  </si>
  <si>
    <t>KPI 2.4.1</t>
  </si>
  <si>
    <t>KPI 2.5</t>
  </si>
  <si>
    <t>TURAS (eKSF until Jun 2018) PDR completion Rate</t>
  </si>
  <si>
    <t>Number of completed medical appraisals with interview &amp; form 4</t>
  </si>
  <si>
    <t>Number of medics to complete medical appraisal</t>
  </si>
  <si>
    <t>percentage of completed medical appraisals with interview and form 4</t>
  </si>
  <si>
    <t>percentage of completed medical appraisal interviews</t>
  </si>
  <si>
    <t>Number of completed medical appaisal interviews</t>
  </si>
  <si>
    <t>Number of Nurses to revalidate</t>
  </si>
  <si>
    <t>Number of Nurses requiring to revalidate</t>
  </si>
  <si>
    <t>Percentage of Nursing Revalidations</t>
  </si>
  <si>
    <t>Manage within Forecast Plan
1=Yes
0=No</t>
  </si>
  <si>
    <t>Annual Budget Limit
YTD Actual £</t>
  </si>
  <si>
    <t>Annual Budget 
YTD Target</t>
  </si>
  <si>
    <t>Target Variance
Threshold</t>
  </si>
  <si>
    <t>YTD actual efficiency savings</t>
  </si>
  <si>
    <t>YTD target efficiency savings</t>
  </si>
  <si>
    <t>Percentage variance</t>
  </si>
  <si>
    <t>e-health system availability</t>
  </si>
  <si>
    <r>
      <t xml:space="preserve">Total complaints (stage 1 &amp; stage 2) measured as a percentage against the volume of patient activity
</t>
    </r>
    <r>
      <rPr>
        <sz val="9"/>
        <rFont val="Arial"/>
        <family val="2"/>
      </rPr>
      <t>Maintain at &lt;0.10% of patient activity.
≤ 0.10% = Green          
0.11% - 0.14% = Amber        
≥0.15% = Red</t>
    </r>
  </si>
  <si>
    <r>
      <t xml:space="preserve">Stage 1 complaints responded to within 5 working days measured as a percentage of the complaints received
</t>
    </r>
    <r>
      <rPr>
        <sz val="9"/>
        <rFont val="Arial"/>
        <family val="2"/>
      </rPr>
      <t>&gt;75% = Green        
75% - 60%  = Amber           
&lt;60% = Red</t>
    </r>
    <r>
      <rPr>
        <b/>
        <sz val="9"/>
        <rFont val="Arial"/>
        <family val="2"/>
      </rPr>
      <t xml:space="preserve">
</t>
    </r>
  </si>
  <si>
    <r>
      <t xml:space="preserve">Stage 2 complaints responded to within 20 days measured as a percentage of the complaints received
</t>
    </r>
    <r>
      <rPr>
        <sz val="9"/>
        <rFont val="Arial"/>
        <family val="2"/>
      </rPr>
      <t>&gt;75% = Green        
75% - 60%  = Amber           
&lt;60% = Red</t>
    </r>
  </si>
  <si>
    <r>
      <t xml:space="preserve">Job Planning Surgical Specialties: Consultants
Current, signed off job plans on eJP system as a percentage of headcount 
</t>
    </r>
    <r>
      <rPr>
        <sz val="9"/>
        <rFont val="Arial"/>
        <family val="2"/>
      </rPr>
      <t xml:space="preserve">Oct 18: 50%;    
Dec 18: 75%
Mar 19: 100%  </t>
    </r>
  </si>
  <si>
    <r>
      <t xml:space="preserve">Job Planning Surgical Specialties: SAS Doctors
Current, signed off job plans on eJP system as a percentage of headcount 
</t>
    </r>
    <r>
      <rPr>
        <sz val="9"/>
        <rFont val="Arial"/>
        <family val="2"/>
      </rPr>
      <t xml:space="preserve">Oct 18: 50%;    
Dec 18: 75%
Mar 19: 100%  </t>
    </r>
  </si>
  <si>
    <r>
      <t xml:space="preserve">Job Planning Regional and National Medicine: Consultants
Current, signed off job plans on eJP system as a percentage of headcount 
</t>
    </r>
    <r>
      <rPr>
        <sz val="9"/>
        <rFont val="Arial"/>
        <family val="2"/>
      </rPr>
      <t xml:space="preserve">Oct 18: 50%;    
Dec 18: 75%
Mar 19: 100% </t>
    </r>
    <r>
      <rPr>
        <b/>
        <sz val="9"/>
        <rFont val="Arial"/>
        <family val="2"/>
      </rPr>
      <t xml:space="preserve"> </t>
    </r>
    <r>
      <rPr>
        <sz val="9"/>
        <rFont val="Arial"/>
        <family val="2"/>
      </rPr>
      <t xml:space="preserve">  </t>
    </r>
  </si>
  <si>
    <r>
      <t xml:space="preserve">Clostridium difficile infections (CDI) in ages 15+
</t>
    </r>
    <r>
      <rPr>
        <sz val="9"/>
        <rFont val="Arial"/>
        <family val="2"/>
      </rPr>
      <t>Maintain at 0.10 cases per 1000 total acute occupied bed days or lower</t>
    </r>
    <r>
      <rPr>
        <b/>
        <sz val="9"/>
        <rFont val="Arial"/>
        <family val="2"/>
      </rPr>
      <t xml:space="preserve">
</t>
    </r>
    <r>
      <rPr>
        <sz val="9"/>
        <rFont val="Arial"/>
        <family val="2"/>
      </rPr>
      <t xml:space="preserve">   ≤0.10 = G
&gt;0.10 = R</t>
    </r>
  </si>
  <si>
    <r>
      <t xml:space="preserve">MRSA/MSSA bacterium
Maintain a rate of 0.12 cases per 1000 acute occupied bed days 
</t>
    </r>
    <r>
      <rPr>
        <sz val="9"/>
        <rFont val="Arial"/>
        <family val="2"/>
      </rPr>
      <t xml:space="preserve">  
</t>
    </r>
    <r>
      <rPr>
        <sz val="9"/>
        <rFont val="Calibri"/>
        <family val="2"/>
      </rPr>
      <t>≤</t>
    </r>
    <r>
      <rPr>
        <sz val="9"/>
        <rFont val="Arial"/>
        <family val="2"/>
      </rPr>
      <t>0.12 = G
&gt;0.12 = R</t>
    </r>
  </si>
  <si>
    <r>
      <t xml:space="preserve">Disciplinaries measured as a percentage of headcount
</t>
    </r>
    <r>
      <rPr>
        <sz val="9"/>
        <rFont val="Arial"/>
        <family val="2"/>
      </rPr>
      <t>Maintain at ≤0.50% per quarter 
≤0.50% = G           
0.51%-0.75% = A              
≥0.76% = R</t>
    </r>
  </si>
  <si>
    <r>
      <t xml:space="preserve">Grievances (both collective and individual) measured as a percentage of headcount
</t>
    </r>
    <r>
      <rPr>
        <sz val="9"/>
        <rFont val="Arial"/>
        <family val="2"/>
      </rPr>
      <t>Maintain at ≤0.40% per quarter
≤0.40% = G           
0.41%-0.60% = A              
≥0.61% = R</t>
    </r>
  </si>
  <si>
    <r>
      <t xml:space="preserve">Sickness absence
SWISS figure
</t>
    </r>
    <r>
      <rPr>
        <sz val="9"/>
        <rFont val="Arial"/>
        <family val="2"/>
      </rPr>
      <t>Maintain target of 4%
≤ 4% = Green               
≥4% = Red</t>
    </r>
  </si>
  <si>
    <t>STAFF GOVERNANCE:  Appropriately Trained</t>
  </si>
  <si>
    <t>Red Tolerance Range</t>
  </si>
  <si>
    <r>
      <t xml:space="preserve">Nursing Revalidation 
</t>
    </r>
    <r>
      <rPr>
        <sz val="9"/>
        <rFont val="Arial"/>
        <family val="2"/>
      </rPr>
      <t xml:space="preserve">Percentage of eligible staff who have successfully revalidated as advised by the NMC relative to the number of staff due for revalidation during the month 
Target 100%             
</t>
    </r>
  </si>
  <si>
    <t>FINANCIAL GOVERNANCE:  Ensure delivery of service within agreed resources</t>
  </si>
  <si>
    <r>
      <t xml:space="preserve">Manage within annual budget limit
</t>
    </r>
    <r>
      <rPr>
        <sz val="9"/>
        <rFont val="Arial"/>
        <family val="2"/>
      </rPr>
      <t>Maintain breakeven position              
Breakeven = Green             
Overspend = Red</t>
    </r>
  </si>
  <si>
    <t xml:space="preserve"> Delivery of e-Health Strategy Work Plan: Completion of milestones on action plan within agreed timescales as defined by the e-Health Steering Group</t>
  </si>
  <si>
    <r>
      <t xml:space="preserve">eHealth system availability (includes TrakCare, Clinical Portal, Opera)
</t>
    </r>
    <r>
      <rPr>
        <sz val="8"/>
        <rFont val="Arial"/>
        <family val="2"/>
      </rPr>
      <t xml:space="preserve">Percentage system up time
Target – 95%
&gt;95% = Green
93-95% = Amber
&lt;93% = Red     
</t>
    </r>
  </si>
  <si>
    <t>% Variance Diagnostic Imaging</t>
  </si>
  <si>
    <t>% Variance IPDC</t>
  </si>
  <si>
    <r>
      <t xml:space="preserve">National Waiting Times actual activity vs. target activity for inpatient &amp; day cases (adjusted for complexity)
</t>
    </r>
    <r>
      <rPr>
        <sz val="8"/>
        <rFont val="Arial"/>
        <family val="2"/>
      </rPr>
      <t xml:space="preserve">% variance against target year to date 
Within 10% = G       
11%-30% = A         
&gt;30% = R   
</t>
    </r>
  </si>
  <si>
    <r>
      <t xml:space="preserve">National Waiting Times actual activity vs. target activity for Diagnostic Imaging
</t>
    </r>
    <r>
      <rPr>
        <sz val="8"/>
        <rFont val="Arial"/>
        <family val="2"/>
      </rPr>
      <t>% variance against target year to date
Within 5% = G       
&gt;5%-14% = A         
15% or less = R</t>
    </r>
  </si>
  <si>
    <r>
      <t xml:space="preserve">Treatment Time Guarantee (TTG): Number of patients who have breached the TTG
No eligible patient to wait longer than 12 </t>
    </r>
    <r>
      <rPr>
        <sz val="8"/>
        <rFont val="Arial"/>
        <family val="2"/>
      </rPr>
      <t>weeks from the date inpatient/day-case treatment is agreed to start of treatment
0 = Green                  
&gt;0 = Red</t>
    </r>
  </si>
  <si>
    <t>Red Range</t>
  </si>
  <si>
    <t>Amber Range</t>
  </si>
  <si>
    <t>Green Range</t>
  </si>
  <si>
    <t>Number of patients who have breached TTG</t>
  </si>
  <si>
    <t>Percentage of patients admitted within 12 weeks</t>
  </si>
  <si>
    <r>
      <t xml:space="preserve">Treatment Time Guarantee (TTG): Percentage of patients admitted within 12 weeks
</t>
    </r>
    <r>
      <rPr>
        <sz val="8"/>
        <rFont val="Arial"/>
        <family val="2"/>
      </rPr>
      <t>100% of patients  be treated within 12 weeks of decision to treat by the Golden Jubilee. 
Heart &amp; Lung, Orthopaedic See &amp; Treat and Ophthalmology See &amp; Treat only
100% = Green
95-99.9% = Amber
≤94.9% = Red</t>
    </r>
  </si>
  <si>
    <t>% of patients treated within 31 days</t>
  </si>
  <si>
    <r>
      <t xml:space="preserve">31 Day Cancer: All Cancer Treatment 
</t>
    </r>
    <r>
      <rPr>
        <sz val="8"/>
        <rFont val="Arial"/>
        <family val="2"/>
      </rPr>
      <t>95% of patients to be treated within 31 days
Achieved = Green            
Not Achieved = Red</t>
    </r>
  </si>
  <si>
    <r>
      <t xml:space="preserve">Waiting List Audit
</t>
    </r>
    <r>
      <rPr>
        <sz val="8"/>
        <rFont val="Arial"/>
        <family val="2"/>
      </rPr>
      <t>Audit of hospital patient administration system to sample 15 patients across all clinical specialties verifying compliance with Treatment Time Guarantee (TTG) requirements
100% = G       
95% - 99% = A   
&lt;95% = R</t>
    </r>
  </si>
  <si>
    <t xml:space="preserve">Waiting List Audit </t>
  </si>
  <si>
    <t>% Bed Occupancy Elective Acute  Wards</t>
  </si>
  <si>
    <t>Blue Range</t>
  </si>
  <si>
    <t>% Bed Occupancy NSD Ward</t>
  </si>
  <si>
    <t>% Bed Occupancy Ward 2 East</t>
  </si>
  <si>
    <t>% Bed Occupancy Ward 2 West</t>
  </si>
  <si>
    <t>% Bed Occupancy Ward 3 East</t>
  </si>
  <si>
    <t>% Bed Occupancy Ward 3 West</t>
  </si>
  <si>
    <t>% Bed Occupancy - Interventional Cardiology Wards</t>
  </si>
  <si>
    <t>Ward 2C</t>
  </si>
  <si>
    <t>Ward 2D</t>
  </si>
  <si>
    <t>CCU</t>
  </si>
  <si>
    <t>CCU Blue Range</t>
  </si>
  <si>
    <t>CCU Amber Range</t>
  </si>
  <si>
    <t>CCU Green Range</t>
  </si>
  <si>
    <t>CCU Red Range</t>
  </si>
  <si>
    <r>
      <t xml:space="preserve">CCU
</t>
    </r>
    <r>
      <rPr>
        <sz val="11"/>
        <rFont val="Arial"/>
        <family val="2"/>
      </rPr>
      <t>&gt;87.4% = R 
75%-87.3% = G 
65%-74.9% = A 
&lt;64.9% = B</t>
    </r>
  </si>
  <si>
    <t>% Bed Occupancy - Critical Care Wards</t>
  </si>
  <si>
    <t>ICU 1 Bed Occupancy</t>
  </si>
  <si>
    <t>ICU2 Bed Occupancy</t>
  </si>
  <si>
    <t>HDU2</t>
  </si>
  <si>
    <t>HDU3</t>
  </si>
  <si>
    <t>HDU2&amp;3 Blue Range</t>
  </si>
  <si>
    <t>HDU 2&amp;3 Amber Range</t>
  </si>
  <si>
    <t>HDU 2&amp;3 Green Range</t>
  </si>
  <si>
    <t>HDU 2&amp;3 Red Range</t>
  </si>
  <si>
    <t>Orthopaedic DoSA</t>
  </si>
  <si>
    <t>Thoracic DoSA</t>
  </si>
  <si>
    <t>Cardiac Surgery Cancellation Rate</t>
  </si>
  <si>
    <t>Thoracic Surgery Cancellation Rate</t>
  </si>
  <si>
    <t>Plastic Surgery Cancellation Rate</t>
  </si>
  <si>
    <t>Endoscopy Cancellation Rate</t>
  </si>
  <si>
    <t>General Surgery Cancellation Rate</t>
  </si>
  <si>
    <t>Orthopaedic Cancellation Rate</t>
  </si>
  <si>
    <t>Ophthalmology Cancellation Rate</t>
  </si>
  <si>
    <t>Cardiology Cancellation Rate</t>
  </si>
  <si>
    <t>Number of Hotel Complaints</t>
  </si>
  <si>
    <t>Complaints Management</t>
  </si>
  <si>
    <r>
      <t xml:space="preserve">Number of complaints
</t>
    </r>
    <r>
      <rPr>
        <sz val="9"/>
        <rFont val="Arial"/>
        <family val="2"/>
      </rPr>
      <t>Maintain at less than 3
0-2 = G           
3-5 = A              
≥6 = R</t>
    </r>
  </si>
  <si>
    <t>STAFF GOVERNANCE:  Treated fairly and consistently</t>
  </si>
  <si>
    <r>
      <t xml:space="preserve">Maintain hotel sickness absence target of 4%. (Source: HR.net)
</t>
    </r>
    <r>
      <rPr>
        <sz val="10"/>
        <rFont val="Calibri"/>
        <family val="2"/>
      </rPr>
      <t>≤</t>
    </r>
    <r>
      <rPr>
        <sz val="10"/>
        <rFont val="Arial"/>
        <family val="2"/>
      </rPr>
      <t xml:space="preserve"> 4% = Green                               &gt; 4% = Red</t>
    </r>
  </si>
  <si>
    <t>Hotel HR Net Sickness Absence Rate</t>
  </si>
  <si>
    <r>
      <rPr>
        <b/>
        <sz val="10"/>
        <rFont val="Arial"/>
        <family val="2"/>
      </rPr>
      <t>TURAS PDR - Actively using TURAS for annual PDR</t>
    </r>
    <r>
      <rPr>
        <sz val="10"/>
        <rFont val="Arial"/>
        <family val="2"/>
      </rPr>
      <t xml:space="preserve">
Maintain at 80% or above 
</t>
    </r>
    <r>
      <rPr>
        <sz val="10"/>
        <rFont val="Calibri"/>
        <family val="2"/>
      </rPr>
      <t>≥</t>
    </r>
    <r>
      <rPr>
        <sz val="10"/>
        <rFont val="Arial"/>
        <family val="2"/>
      </rPr>
      <t>80% = Green
&lt;80% = Red</t>
    </r>
  </si>
  <si>
    <t>Turas completion Rate</t>
  </si>
  <si>
    <t>Overall net profit, variance against budget</t>
  </si>
  <si>
    <t>Negative Red Range</t>
  </si>
  <si>
    <t>Negative Green Range</t>
  </si>
  <si>
    <t>Reported Income variance against budget YTD</t>
  </si>
  <si>
    <t>Room Occupancy (Bedroom Utilisation)</t>
  </si>
  <si>
    <r>
      <t xml:space="preserve">Room Occupancy (bedroom usage)
</t>
    </r>
    <r>
      <rPr>
        <sz val="10"/>
        <rFont val="Arial"/>
        <family val="2"/>
      </rPr>
      <t>Target = in line with monthly budget
Reported in month % occupancy
Within 5% of target = Green   
5% - 10% adverse variance = Amber   
&gt;10% adverse variance = Blue</t>
    </r>
  </si>
  <si>
    <t>Conference Room Utilisation</t>
  </si>
  <si>
    <r>
      <rPr>
        <b/>
        <sz val="10"/>
        <color theme="1"/>
        <rFont val="Arial"/>
        <family val="2"/>
      </rPr>
      <t>Conference Room Utilisation</t>
    </r>
    <r>
      <rPr>
        <sz val="10"/>
        <color theme="1"/>
        <rFont val="Arial"/>
        <family val="2"/>
      </rPr>
      <t xml:space="preserve">
Target = Variable According to Monthly Budget (5 day occupancy)
Reported in month % occupancy
Within 5% of target = Green   
5% - 10% adverse variance = Amber   
&gt;10% adverse variance = Blue</t>
    </r>
  </si>
  <si>
    <t>Conference Delegates variance against YTD</t>
  </si>
  <si>
    <t>Negative Amber Range</t>
  </si>
  <si>
    <t>Not for profit percentage YTD variance against budget</t>
  </si>
  <si>
    <r>
      <t xml:space="preserve">GJNH Patient Bed Night Usage
Variance against budget YTD
</t>
    </r>
    <r>
      <rPr>
        <sz val="8"/>
        <color theme="1"/>
        <rFont val="Calibri"/>
        <family val="2"/>
        <scheme val="minor"/>
      </rPr>
      <t>&gt;10% over  = R
&gt;5% - 10% over = A
Within 5% of target = G   
&gt;5% - 10% under = A   
&gt;10% under  = R</t>
    </r>
  </si>
  <si>
    <r>
      <rPr>
        <b/>
        <sz val="9"/>
        <color theme="1"/>
        <rFont val="Calibri"/>
        <family val="2"/>
        <scheme val="minor"/>
      </rPr>
      <t xml:space="preserve">Not for Profit Percentage
</t>
    </r>
    <r>
      <rPr>
        <sz val="9"/>
        <color theme="1"/>
        <rFont val="Calibri"/>
        <family val="2"/>
        <scheme val="minor"/>
      </rPr>
      <t xml:space="preserve">Percentage of hotel business with not for profit organisations.
Target = Variable According to Monthly Budget
Actual YTD position
</t>
    </r>
    <r>
      <rPr>
        <sz val="8"/>
        <color theme="1"/>
        <rFont val="Calibri"/>
        <family val="2"/>
        <scheme val="minor"/>
      </rPr>
      <t>&gt;10% over  = R
&gt;5% - 10% over = A
Within 5% of target = G   
&gt;5% - 10% under = A   
&gt;10% under  = R</t>
    </r>
  </si>
  <si>
    <t>GJNH patient bed night usage. YTD variance</t>
  </si>
  <si>
    <r>
      <rPr>
        <b/>
        <sz val="9"/>
        <color theme="1"/>
        <rFont val="Calibri"/>
        <family val="2"/>
        <scheme val="minor"/>
      </rPr>
      <t xml:space="preserve">Review Pro Quality Score
</t>
    </r>
    <r>
      <rPr>
        <sz val="9"/>
        <color theme="1"/>
        <rFont val="Calibri"/>
        <family val="2"/>
        <scheme val="minor"/>
      </rPr>
      <t>Target = 85%
Green = Achieved
Red = Not Achieved</t>
    </r>
  </si>
  <si>
    <t>RESEARCH GOVERNANCE: Deliver a research governance service which is safe and effective, supported by the organisations clinical governance and risk management activities.</t>
  </si>
  <si>
    <r>
      <t xml:space="preserve">Total number of new research projects approved in quarter
</t>
    </r>
    <r>
      <rPr>
        <sz val="9"/>
        <rFont val="Arial"/>
        <family val="2"/>
      </rPr>
      <t>Maintain at 8 projects per quarter
≥8  = Green                
6-7 = Amber           
≤5 = Red</t>
    </r>
  </si>
  <si>
    <t>Total number of new research projects approved each quarter</t>
  </si>
  <si>
    <r>
      <t xml:space="preserve">Approval time for research projects
Days from receipt of a complete document set to approval
</t>
    </r>
    <r>
      <rPr>
        <sz val="9"/>
        <rFont val="Arial"/>
        <family val="2"/>
      </rPr>
      <t>Target = 80% of approvals within 30 calendar days
Below 80% = red
Above 80% = green</t>
    </r>
  </si>
  <si>
    <t>Percentage of approvals for research projects within 30 Days</t>
  </si>
  <si>
    <r>
      <t xml:space="preserve">Recruitment to projects closed to recruitment in quarter
</t>
    </r>
    <r>
      <rPr>
        <sz val="9"/>
        <rFont val="Arial"/>
        <family val="2"/>
      </rPr>
      <t>% actual recruitment vs. target recruitment for all research projects closed in quarter; target is 85% of studies recruiting 100% or greater of target
≥85% = Green 
60-84.9% = Amber
≤59.9% = Red</t>
    </r>
  </si>
  <si>
    <t>% actual recruitment to closed projects</t>
  </si>
  <si>
    <r>
      <t xml:space="preserve">Income 
Year to date variance against target for income received
</t>
    </r>
    <r>
      <rPr>
        <sz val="9"/>
        <rFont val="Arial"/>
        <family val="2"/>
      </rPr>
      <t>Target =  1.5m for 2018/19
Within 10% of target = Green         
&gt;10% - &lt; 20% below target = Amber                 
&gt;20% below target = Red</t>
    </r>
  </si>
  <si>
    <t>YTD income. Variance against target</t>
  </si>
  <si>
    <r>
      <t xml:space="preserve">Motion Lab Analysis Income 
</t>
    </r>
    <r>
      <rPr>
        <sz val="8"/>
        <rFont val="Arial"/>
        <family val="2"/>
      </rPr>
      <t>Target 17/18=£23,760
Target 18/19=£59,600 (£83,360 cumulative)
Target 19/20=£118,800 (£202,160 cumulative)
Target 20/21=£178,200 (380,360 cumulative)
Target21/22=£237,600(£617,960 cumulative)
Achieved = Green
Not Achieved = Red</t>
    </r>
  </si>
  <si>
    <t>Motion Lab Analysis Income</t>
  </si>
  <si>
    <t>Motion Lab Analysis Target Income
(Red Range)</t>
  </si>
  <si>
    <r>
      <t xml:space="preserve">% Occupancy within the Clinical Skills Centre
</t>
    </r>
    <r>
      <rPr>
        <sz val="9"/>
        <rFont val="Arial"/>
        <family val="2"/>
      </rPr>
      <t>Number of hours used divided by number of available hours
Target = 75%  (5 day occupancy)
Within 10% of target = Green         
&gt;10% - &lt; 20% below target = Amber                 
&gt;20% below target = Red</t>
    </r>
  </si>
  <si>
    <r>
      <t xml:space="preserve">% Occupancy within the Clinical Research Facility
</t>
    </r>
    <r>
      <rPr>
        <sz val="9"/>
        <rFont val="Arial"/>
        <family val="2"/>
      </rPr>
      <t>Number of hours used divided by number of available hours
Target = 80%  (5 day occupancy)
Within 10% of target = Green         
&gt;10% - &lt; 20% below target = Amber                 
&gt;20% below target = Red</t>
    </r>
  </si>
  <si>
    <t>Percentage Occupancy Within the clinical skills centre</t>
  </si>
  <si>
    <t>Percentage occupancy within research facility</t>
  </si>
  <si>
    <r>
      <t xml:space="preserve">MDαT (Medical Devices Alpha Test) sessions secured
</t>
    </r>
    <r>
      <rPr>
        <sz val="8"/>
        <rFont val="Arial"/>
        <family val="2"/>
      </rPr>
      <t>Target = 2 event/quarter
8 events/year
Achieved = Green    
Not Achieved = Red</t>
    </r>
  </si>
  <si>
    <r>
      <t>MD</t>
    </r>
    <r>
      <rPr>
        <sz val="10"/>
        <rFont val="Calibri"/>
        <family val="2"/>
      </rPr>
      <t>αT Events</t>
    </r>
  </si>
  <si>
    <t>Obsolete</t>
  </si>
  <si>
    <t>Trakcare Report Manager - DOSA</t>
  </si>
  <si>
    <t>Number of Cardiac DoSA</t>
  </si>
  <si>
    <t>Number of Cardiac Non-DoSA</t>
  </si>
  <si>
    <t>TCI with match Opera date</t>
  </si>
  <si>
    <t>Trakcare Report Manager -DOSA</t>
  </si>
  <si>
    <t>Using DoSA report Numbers</t>
  </si>
  <si>
    <t>Cardiac DoSA rate (A)</t>
  </si>
  <si>
    <t>Cardiac DoSA rate (B)</t>
  </si>
  <si>
    <t>Radiology Amber Range</t>
  </si>
  <si>
    <t>Radiology Negative Green Range</t>
  </si>
  <si>
    <t>Data required for calculations but not reported</t>
  </si>
  <si>
    <t>Calculated from performance pack</t>
  </si>
  <si>
    <t>Data Source</t>
  </si>
  <si>
    <t>Clinical Governance (Paula McPhail)</t>
  </si>
  <si>
    <t>Performance Pack</t>
  </si>
  <si>
    <t>HR (Laura Liddle)</t>
  </si>
  <si>
    <t>Can be calculated using performance pack figures or taken from HAIRT report</t>
  </si>
  <si>
    <t xml:space="preserve">HAIRT report (Sandra McAuley)
Y:\\nwtc-filesrv\departments\infectioncontrol\common\IC Reports\HAIRT RETURNS
</t>
  </si>
  <si>
    <t>HR (David Wilson)
Performance and Planning statistics email.</t>
  </si>
  <si>
    <t>Monthly number of c.diff infections</t>
  </si>
  <si>
    <t>Monthly Number of Disciplinaries</t>
  </si>
  <si>
    <t>Monthly Number of Grievances</t>
  </si>
  <si>
    <t>Percentage of Clinical Vacancies recruited to</t>
  </si>
  <si>
    <t>HR (David Wilson)</t>
  </si>
  <si>
    <t>Finance (Lily Bryson) 
Details also within the finance report</t>
  </si>
  <si>
    <t>Finance (Liz O'Brien)</t>
  </si>
  <si>
    <t>e-Health (Sally Smith)</t>
  </si>
  <si>
    <t>Waiting List Manager (Elaine McIntosh)</t>
  </si>
  <si>
    <t>Staff Headcount</t>
  </si>
  <si>
    <t>Finance (Michelle Keeley or Billy Dempsie)
Activity Report (sent each month by email)
For IPDC (4.1.1) Use the Year To Date Total National Waiting Times/%Var figure. Do not use the total that includes all the cardiothoracic procedures. Cell J19 on the Current Month - Ortho Adj. sheet.
For Radiology Imaging (4.1.2) Use the year to date imaging/%var figure. Cell J21 on the Current Month - Ortho Adj sheet.</t>
  </si>
  <si>
    <t>Performance Pack produced by eHealth (Lynn Hay)
Bed stats worksheet
Jenny Hunter for comment</t>
  </si>
  <si>
    <t>Performance Pack produced by eHealth (Lynn Hay)
Bed stats worksheet
Craig Kingstree for comment</t>
  </si>
  <si>
    <r>
      <t xml:space="preserve">TURAS PDR - Actively using TURAS for annual PDR
</t>
    </r>
    <r>
      <rPr>
        <sz val="9"/>
        <rFont val="Arial"/>
        <family val="2"/>
      </rPr>
      <t xml:space="preserve">Maintain at 80% or above
≥80% = G           
≤79.9% = R              
</t>
    </r>
  </si>
  <si>
    <t>OPERATIONAL GOVERNANCE:  We are operationally effective and deliver a value for money service</t>
  </si>
  <si>
    <r>
      <t xml:space="preserve">Recruitment to Clinical Vacancies
</t>
    </r>
    <r>
      <rPr>
        <sz val="9"/>
        <rFont val="Arial"/>
        <family val="2"/>
      </rPr>
      <t xml:space="preserve">% of advertised core clinical vacancies, in quarter, which have been successfully recruited to.
≥80% = G           
60-79.9% = A              
≤59.9% = R     </t>
    </r>
  </si>
  <si>
    <r>
      <t xml:space="preserve">Recruitment to Non-Clinical Vacancies
</t>
    </r>
    <r>
      <rPr>
        <sz val="9"/>
        <rFont val="Arial"/>
        <family val="2"/>
      </rPr>
      <t xml:space="preserve">% of advertised core non-clinical vacancies, in  quarter, which have been successfully recruited to.
≥80% = G           
60-79.9% = A              
≤59.9% = R   </t>
    </r>
  </si>
  <si>
    <r>
      <t xml:space="preserve">Orthopaedic Day of Surgery Admission Rate (Primary Joint Replacement)
</t>
    </r>
    <r>
      <rPr>
        <sz val="9"/>
        <rFont val="Arial"/>
        <family val="2"/>
      </rPr>
      <t>Target for 70% of Orthopaedic Primary Joint Replacement admissions to be DoSA, rising to 75% from October 2018.</t>
    </r>
  </si>
  <si>
    <t>Actual planned radiology exams performed</t>
  </si>
  <si>
    <t>Business Services actual procedures performed</t>
  </si>
  <si>
    <t>HR (David Wilson)
Narrative from Stephen Hickey (anaesthetics)</t>
  </si>
  <si>
    <t>Number of unfilled clinical vacancies</t>
  </si>
  <si>
    <t>Hotel (Loraine Lester)
Hotel KPI email
Room occupancy row, Actual column entry</t>
  </si>
  <si>
    <t>Net Profit/Loss
YTD Budget</t>
  </si>
  <si>
    <t>Net Profit/Loss
YTD +/-</t>
  </si>
  <si>
    <t>Sales/Income YTD +/-</t>
  </si>
  <si>
    <t>Sales/Income YTD Budget</t>
  </si>
  <si>
    <t>Hotel (Loraine Lester)
Hotel KPI email
Conference Delegates variance against YTD = conference delegates row: YTD +/- column entry dividied by YTD budget
GJNH patient bed night usage YTD = GJNH patient bedrms row: +/- column entry divided by YTD Budget column entry</t>
  </si>
  <si>
    <t>Hotel (Loraine Lester)
Hotel KPI email
NHS PS/Assoc/Pat. ratio row, YTD Actual column entry</t>
  </si>
  <si>
    <t>Hotel (Veronica Regan ext 6012  &amp; Stephen McGeever ext 6002)</t>
  </si>
  <si>
    <t>**chart to be converted to bars to show range above 0</t>
  </si>
  <si>
    <r>
      <t xml:space="preserve">Cardiac Surgery Cancellation Rate
</t>
    </r>
    <r>
      <rPr>
        <sz val="9"/>
        <rFont val="Arial"/>
        <family val="2"/>
      </rPr>
      <t>Improvement target (set by Theatre Utilisation group) of 16% reducing incrementally to an 8% monthly cancellation rate by March 2019</t>
    </r>
  </si>
  <si>
    <r>
      <t xml:space="preserve">Thoracic Surgery Cancellation Rate
</t>
    </r>
    <r>
      <rPr>
        <sz val="9"/>
        <rFont val="Arial"/>
        <family val="2"/>
      </rPr>
      <t>Improvement target (set by Theatre Utilisation group) of 9% reducing incrementally to a 5% monthly cancellation rate by March 2019</t>
    </r>
  </si>
  <si>
    <r>
      <t xml:space="preserve">Plastic Surgery Cancellation Rate
</t>
    </r>
    <r>
      <rPr>
        <sz val="9"/>
        <rFont val="Arial"/>
        <family val="2"/>
      </rPr>
      <t>Improvement target (set by Theatre Utilisation group) of 5% reducing incrementally to a 3% monthly cancellation rate by March 2019</t>
    </r>
  </si>
  <si>
    <r>
      <t xml:space="preserve">Endoscopy Cancellation Rate
</t>
    </r>
    <r>
      <rPr>
        <sz val="9"/>
        <rFont val="Arial"/>
        <family val="2"/>
      </rPr>
      <t>Improvement target (set by Theatre Utilisation group) of 9% reducing incrementally to a 5% monthly cancellation rate by March 2019</t>
    </r>
  </si>
  <si>
    <r>
      <t xml:space="preserve">General Surgery Cancellation Rate
</t>
    </r>
    <r>
      <rPr>
        <sz val="9"/>
        <rFont val="Arial"/>
        <family val="2"/>
      </rPr>
      <t>Improvement target (set by Theatre Utilisation group) of 9% reducing incrementally to a 5% monthly cancellation rate by March 2019</t>
    </r>
  </si>
  <si>
    <r>
      <t xml:space="preserve">Cardiology Cancellation Rate
</t>
    </r>
    <r>
      <rPr>
        <sz val="9"/>
        <rFont val="Arial"/>
        <family val="2"/>
      </rPr>
      <t>Improvement target (set by Theatre Utilisation group) of 5.5% reducing incrementally to a 3% monthly cancellation rate by March 2019</t>
    </r>
  </si>
  <si>
    <t>Populates via link to P&amp;P Common/Performance Management/Directorate scorecare updates/Research &amp; Innovation KPIs spreadsheet</t>
  </si>
  <si>
    <t>100% of research projects were approved within 30 calendar days.</t>
  </si>
  <si>
    <t xml:space="preserve">Reporting on annual PDR figures has not been available since the move to TURAS in February 2018. </t>
  </si>
  <si>
    <t>INNOVATION</t>
  </si>
  <si>
    <t xml:space="preserve">KPI 1.4
</t>
  </si>
  <si>
    <t xml:space="preserve">KPI 1.3 
</t>
  </si>
  <si>
    <t xml:space="preserve">KPI 1.2
</t>
  </si>
  <si>
    <t xml:space="preserve">KPI 1.1 
</t>
  </si>
  <si>
    <t>Person Centred</t>
  </si>
  <si>
    <t>Effective</t>
  </si>
  <si>
    <t>Safe</t>
  </si>
  <si>
    <t>Theatre Cancellations</t>
  </si>
  <si>
    <t>Specialty specific cancellation targets have been set by the Theatre Utilisation Group. All specialties have improvement targets which reduce incrementally each month - with the exception of Ophthalmology and Orthopaedics who have a static target for the 2018/19 period. Details relating to the reducing targets are provided in the KPI descriptor column.</t>
  </si>
  <si>
    <t>Specialty specific Day of Surgery Admission targets have been set for Orthopaedics, Cardiac Surgery and Thoracic Surgery. Each specialty has an improvement target which increases over the course of the year. Details relating to the reducing targets are provided in the KPI descriptor column.</t>
  </si>
  <si>
    <r>
      <rPr>
        <b/>
        <sz val="11"/>
        <rFont val="Arial"/>
        <family val="2"/>
      </rPr>
      <t>% Bed Occupancy - Elective Acute Wards</t>
    </r>
    <r>
      <rPr>
        <sz val="11"/>
        <rFont val="Arial"/>
        <family val="2"/>
      </rPr>
      <t xml:space="preserve">
</t>
    </r>
    <r>
      <rPr>
        <sz val="10"/>
        <rFont val="Arial"/>
        <family val="2"/>
      </rPr>
      <t xml:space="preserve">Combined occupancy position for NSD, 2 East, 2 West, 3 East, 3 West
&gt;90.1% = R    
86-90%= G 
78-85.9% = A 
&lt;77.9% = B </t>
    </r>
  </si>
  <si>
    <t>CARDIOLOGY BED OCCUPANCY</t>
  </si>
  <si>
    <t xml:space="preserve">100% of patients on the cancer treatment pathway were treated within 31 days. </t>
  </si>
  <si>
    <t xml:space="preserve">Hotel (Loraine Lester)
Hotel KPI email
Overall net profit = net profit/loss row: YTD +/- column entry dividied by YTD Budget column entry
Reported income variance = sales/income row: +/- column entry divided by YTD Budget column entry </t>
  </si>
  <si>
    <t>Positive statements to the top</t>
  </si>
  <si>
    <t>Don’t explain what has been happening with charts</t>
  </si>
  <si>
    <t>Why were there improvements - cancellation reasons</t>
  </si>
  <si>
    <t>Why did they get worse - cancellation reasons</t>
  </si>
  <si>
    <t>Unavailable/Available</t>
  </si>
  <si>
    <t>What were the actual DoSA numbers?</t>
  </si>
  <si>
    <t>Cardiac how many patients admitted on day of surgery if you include the minor procedures</t>
  </si>
  <si>
    <t>Trakcare Report Manager - WL management reporting TCI with associated retrospectiveOPERA date</t>
  </si>
  <si>
    <t>Cardiac DoSA rate, WL management Reports&gt; TCI with associated retrospective OPERA date</t>
  </si>
  <si>
    <t>Elective Major Cardiac Procedures</t>
  </si>
  <si>
    <t>Diagnostic Imaging Adjustment</t>
  </si>
  <si>
    <t>Monthly Number of MRSA/MSSA cases
(SABS)</t>
  </si>
  <si>
    <t>Quarterly Greivances</t>
  </si>
  <si>
    <t>Quarterly Disciplinaries</t>
  </si>
  <si>
    <t>HR (David Wilson)
Performance and Planning statistics email.
P&amp;P Private/Performance and Planning Commitee/Scorecare Preparation</t>
  </si>
  <si>
    <t>HR (}Carol Hampson)
SWISS sickness absence report - additional reports
NOT THE SICKNESS ABSENCE BY DIRECTORATE</t>
  </si>
  <si>
    <t>HR (Elaine Barr)</t>
  </si>
  <si>
    <t>Trak Report Manager - Home &gt; All Internal GJNH Reports &gt; WL Management Reporting &gt; TTG patients over 84 days. 
Report should not be run earlier than 2 weeks after month end as is subject to change. Once run send the report to the Waiting List Manager for confirmation.</t>
  </si>
  <si>
    <t>Scottish Government (Nicola Barnstaple)
Monthly MMI summary report
Scorecard Prep folder</t>
  </si>
  <si>
    <t>Performance Pack produced by eHealth (Lynn Hay)
Bed stats worksheet
P&amp;P Common/Performance management - relevant months papers /performance pack</t>
  </si>
  <si>
    <t>Stage of treatment guarantee - IP and DC (heart and lung only) %12 weeks</t>
  </si>
  <si>
    <t>Stage of treatment guarantee - New outpatients (heart and lung only) % 12 weeks</t>
  </si>
  <si>
    <t>Trakcare Report Manager - admitted patient reporting -  DOSA admissions report (Beware of uncoded data, do not report if uncoded episodes is over 1 or 2).</t>
  </si>
  <si>
    <t>Trakcare Report Manager - admitted patient reporting -  DOSA admissions report (Beware of uncoded data, do not report if uncoded episodes is over 1 or2)</t>
  </si>
  <si>
    <t>Trakcare Report Manager -  admitted patient reporting - Ortho Hip and Knee procedure summary(Beware of uncoded data, do not report if uncoded episodes is over 1 or2)</t>
  </si>
  <si>
    <t>Automatically Calculated by Formula</t>
  </si>
  <si>
    <t>To be completed</t>
  </si>
  <si>
    <r>
      <t xml:space="preserve">Can be calculated using performance pack figures or taken from HAIRT Report
</t>
    </r>
    <r>
      <rPr>
        <b/>
        <sz val="10"/>
        <color rgb="FFFF0000"/>
        <rFont val="Calibri"/>
        <family val="2"/>
        <scheme val="minor"/>
      </rPr>
      <t xml:space="preserve">
CREATE AUTO CALCULATION</t>
    </r>
  </si>
  <si>
    <t>-</t>
  </si>
  <si>
    <r>
      <rPr>
        <b/>
        <sz val="10"/>
        <color theme="1"/>
        <rFont val="Calibri"/>
        <family val="2"/>
        <scheme val="minor"/>
      </rPr>
      <t>From performance pack</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</si>
  <si>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 xml:space="preserve">From performance pack </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</si>
  <si>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From performance pack</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</si>
  <si>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From performance pack</t>
    </r>
    <r>
      <rPr>
        <sz val="10"/>
        <color theme="1"/>
        <rFont val="Calibri"/>
        <family val="2"/>
        <scheme val="minor"/>
      </rPr>
      <t xml:space="preserve">
Actual Exams performed (excludes GJNH hosp activity)</t>
    </r>
  </si>
  <si>
    <t>HR (David Wilson) 
Performance and Planning Summary email (also in P&amp;P Private/P&amp;P Committee/Scorecard Prep/P&amp;P summary)</t>
  </si>
  <si>
    <t>* September decrease - due to MSSA protocol being developed. MSSA pts to be admitted day prior, now to treat in community.  Also fewer patients identified as DOSA suitable in clinic.</t>
  </si>
  <si>
    <t>Hotel (Loraine Lester)
Hotel KPI email
5 dy conf room occ%  Actual in month column entry</t>
  </si>
  <si>
    <t>Monthly number of nurses who revalidated</t>
  </si>
  <si>
    <t>Were there any mitigating factors - e.g. admin errors</t>
  </si>
  <si>
    <t>Focus on the 88% who were treated not the 12% who were not. KPI is in percentages statement to be in % as well.</t>
  </si>
  <si>
    <t>Hotel (Veronica Regan ext 6012 or Bronagh)
In Hotel P&amp;P report, not in Loraine Lester's Hotel KPI email</t>
  </si>
  <si>
    <t>Trakcare Report Manager &gt; All internal reports &gt; WL Management reporting IPDC and OP Waiting list completed waits
Run for heart and lung only (Cardiac, Cardiology, Cardiothoracic, Respiratory Medicine, Thoracic)
% within 12 weeks
Do not run until two weeks following month end as figures may change.</t>
  </si>
  <si>
    <t xml:space="preserve">Trak Report Manager - Home &gt; All internal GJNH Reports &gt; WL Management Reporting &gt; IPDC and OP waiting list with completed waits.
Exclude general surgery, general surgery scopes and plastic surgery from specialties and  CUIWL and TIWL from waiting lists. </t>
  </si>
  <si>
    <t>Conference Delegates YTD +/-</t>
  </si>
  <si>
    <t>Conference Delegates YTD Budget</t>
  </si>
  <si>
    <t>GJNH patient bed night usage YTD +/-</t>
  </si>
  <si>
    <t>STAFF GOVERNANCE: Recruitment</t>
  </si>
  <si>
    <t>Thoracic DoSA rate</t>
  </si>
  <si>
    <t>Trakcare Report Manager - WL management reporting TCI with associated retrospective OPERA dates</t>
  </si>
  <si>
    <t xml:space="preserve"> Number of Thoracic Day Cases</t>
  </si>
  <si>
    <t>Thoracic DoSA and Daycase Rate</t>
  </si>
  <si>
    <t>Number of Thoracic DoSA  with overnight stay (excluding cancellations and urgent cases)</t>
  </si>
  <si>
    <t>Number of Thoracic Cases with overnight stay (excluding cancellations and urgent cases)</t>
  </si>
  <si>
    <t>Review Pro Quality Score (also known as "Global Index Review Score" and "Guest Survey"</t>
  </si>
  <si>
    <t>GJNH bed night YTD budget</t>
  </si>
  <si>
    <t>*chart to be altered to have amber status 95-99.9%</t>
  </si>
  <si>
    <t>Trakcare Number of Thoracic DoSA</t>
  </si>
  <si>
    <t>Trakcare Number of Thoracic Non-DoSA</t>
  </si>
  <si>
    <t>Trakcare Number of Orthopaedic DoSA</t>
  </si>
  <si>
    <t>Trakcare Total Number of Orthopaedic Primary Joints</t>
  </si>
  <si>
    <t>Elective Orthopaedic DoSA Primary Joint Admits excluding Cancellations</t>
  </si>
  <si>
    <t>Elective Orthopaedic  Primary Joint Admits excluding Cancellations</t>
  </si>
  <si>
    <t>Obsolete Reportind Method</t>
  </si>
  <si>
    <t xml:space="preserve">It has been proposed that this KPI be removed from the Scorecard.
This KPI is next due to be reported at the July meeting of the Performance &amp; Planning Committee.
</t>
  </si>
  <si>
    <t>2017/18 Complaints Median</t>
  </si>
  <si>
    <t xml:space="preserve">It has been proposed that the method of calculating this KPI be changed to allow for the reporting of more timely data.
Outstanding coding has prevented the reporting of the DoSA rate for June, October, November and December 2018.
In January 16 patients were admitted as DoSA. In February there were 12 DoSA patients. </t>
  </si>
  <si>
    <t>It has been proposed that the method of calculating this KPI be changed to allow for the reporting of more timely data.
During February 169 orthopaedic patients were admitted as DoSA.</t>
  </si>
  <si>
    <t>Number of Cardiac Surgery Cancellations</t>
  </si>
  <si>
    <t>Number of Scheduled Cardiac Surgery Procedures</t>
  </si>
  <si>
    <t>Cardiac Surgery</t>
  </si>
  <si>
    <t>Cardiology</t>
  </si>
  <si>
    <t>Gastroenterology</t>
  </si>
  <si>
    <t>General Surgery</t>
  </si>
  <si>
    <t>Ophthalmology</t>
  </si>
  <si>
    <t>Plastic Surgery</t>
  </si>
  <si>
    <t>Thoracic Surgery</t>
  </si>
  <si>
    <t>Trauma and Orthopaedics</t>
  </si>
  <si>
    <t>Month</t>
  </si>
  <si>
    <t>Year</t>
  </si>
  <si>
    <t xml:space="preserve">
There were 17 cardiac surgery cancellations during April, this was an increase of two on March.
Six of the cancellations were due to the patient not being fit. Six of the cancellations were due to a lack of operating time.</t>
  </si>
  <si>
    <t>During April there were 12 thoracic surgery cancellations, an increase of one on March.
Four of the cancellations were due to a lack of operating time. Four of the cancellations were due to the patient not being fit.</t>
  </si>
  <si>
    <t xml:space="preserve">
There were no plastic surgery cancellations during April. 43 procedures were carried out.
</t>
  </si>
  <si>
    <t>Number of Thoracic Surgery Cancellations</t>
  </si>
  <si>
    <t>Number of Scheduled Thoracic Surgery Procedures</t>
  </si>
  <si>
    <t>Number of Plastic Surgery Cancellations</t>
  </si>
  <si>
    <t>Number of Scheduled Plastic Surgery Procedures</t>
  </si>
  <si>
    <t>Number of Endoscopy Cancellations</t>
  </si>
  <si>
    <t>Number of Scheduled Endoscopy Procedures</t>
  </si>
  <si>
    <t xml:space="preserve">There were 18 endoscopy cancellations in April. 
Eight of the cancellations were related to patient attendance for appointments. 
</t>
  </si>
  <si>
    <t>Number of General Surgery Cancellations</t>
  </si>
  <si>
    <t xml:space="preserve">Number of Scheduled General Surgery Procedures </t>
  </si>
  <si>
    <t>Number of Orthopaedic Cancellations</t>
  </si>
  <si>
    <t>Number of Orthopaedic Scheduled Procedures</t>
  </si>
  <si>
    <t>Number of Ophthalmology Cancellations</t>
  </si>
  <si>
    <t>Number of Ophthalmology Scheduled Procedures</t>
  </si>
  <si>
    <t>There were 13 orthopaedic cancellations during April, one fewer than in March. Reduced activity in April has resulted in an increase in the cancellation rate.  
The most common cancellation reason in April was due to the patient not being fit.</t>
  </si>
  <si>
    <t xml:space="preserve">During April three cardiology procedures were cancelled, a reduction of one compared to March.
All of the cancellations in April were due to the patients not being fit.
</t>
  </si>
  <si>
    <t>Bed occupancy in the elective acute wards increased to 81.3% in March.</t>
  </si>
  <si>
    <t>During Quarter Four of 2018/19 there were two reported instances of MRSA/MSSA. This was above the local target of 0.12 instances per 1000 acute occupied bed days but was below the national target of 0.24 instances per 1000 acute occupied bed days.</t>
  </si>
  <si>
    <t>No instances of CDI have been reported since June 2018.</t>
  </si>
  <si>
    <t>It is proposed that the reporting period for this KPI be updated from three times per year to quarterly. If accepted this KPI would next be reported at the July meeting of the Performance &amp; Planning Committee.</t>
  </si>
  <si>
    <t xml:space="preserve">It has been proposed that this KPI be removed from the Scorecard.
Otherwise, this KPI is next due to be reported at the July meeting of the Performance &amp; Planning Committee.
</t>
  </si>
  <si>
    <t>Number of patients admitted over 12 weeks</t>
  </si>
  <si>
    <t>Number of Patients admitted under 12 weeks</t>
  </si>
  <si>
    <t>Number of patients treated over 12 weeks</t>
  </si>
  <si>
    <t>Number of patients treated within 12 weeks</t>
  </si>
  <si>
    <t>Number of patients seen over 12 weeks</t>
  </si>
  <si>
    <t>Number of patients seen within 12 weeks</t>
  </si>
  <si>
    <t>Bed occupancy in NSD remained in the "green" target range for March.</t>
  </si>
  <si>
    <t>Bed occupancy in 2 East reduced by 3.5% in March compared to February.</t>
  </si>
  <si>
    <t>Bed occupancy in 2 West decreased in March to 74.2%.
Bed occupancy in 2 West has been below average during March and April in recent years.</t>
  </si>
  <si>
    <t xml:space="preserve">3 East bed occupancy increased for the third successive month in March. </t>
  </si>
  <si>
    <t>3 West reported a 17.9% increase in occupancy during March.</t>
  </si>
  <si>
    <t>March's bed occupancy reduced slightly compared to Febraury. Bed occupancy has remained within the target "green" range.</t>
  </si>
  <si>
    <t>Occupancy levels within Ward 2C exceeded the target occupancy range during March.</t>
  </si>
  <si>
    <t xml:space="preserve">Bed occupancy for ward 2D reduced by 2.9% in March, but remained above the target occupancy level. </t>
  </si>
  <si>
    <t>CCU reported a reduction in bed occupancy of over 8% for the second succesive month in March.</t>
  </si>
  <si>
    <t>Bed occupancy within the Critical Care Units increased by 2.0% in March. This returned the highest reported bed occupancy since May 2018.</t>
  </si>
  <si>
    <t>ICU1's bed occupancy was 0.2% below the target "green" rangefor  March.</t>
  </si>
  <si>
    <t>ICU 2's bed occupancy reduced by 8.3% during March compared to February.</t>
  </si>
  <si>
    <t xml:space="preserve">HDU2's reported a substantial increase in bed occupancy for the third successive month in March. </t>
  </si>
  <si>
    <t>HDU3's bed occupancy increased by almost 10% ifor the second successive month in March.</t>
  </si>
  <si>
    <t xml:space="preserve">1,280 National Waiting Times procedures were carried out during April. This is 119 procedures behind plan, but within the 10% tolerance agreed within SLAs. 
The negative 8.5% variance from plan matches the activity from April 2018.
</t>
  </si>
  <si>
    <t>Six patients were admitted as DoSA during April. Absence amongst anaesthetists during February and March has meant that fewer patients were identified at clinic as potential DoSA candidates which has impacted the DoSA rates for April.</t>
  </si>
  <si>
    <t>There were 14 ophthalmology cancellations during April, a reduction of nine compared to March. The reduction helped to bring the cancellation rate back below the 3.0% target.
Nine of the cancellations were due to the patient's ability to attend for their appointment.</t>
  </si>
  <si>
    <t xml:space="preserve">Seven general surgery procedures were cancelled in April. An improvement of three on March's ten cancellations.
Four of the seven April cancellations were due to the procedure not being required.
</t>
  </si>
  <si>
    <t xml:space="preserve">This KPI will next be reported at the July meeting of the Performance &amp; Planning Committee. </t>
  </si>
  <si>
    <t xml:space="preserve">This KPI is next scheduled to be reported at the July meeting of the Performance &amp; Planning Committee. </t>
  </si>
  <si>
    <t>No complaints requiring a detailed resolution or financial compensation were received during April.</t>
  </si>
  <si>
    <t>The Review Pro-Score for April was 88.1%.</t>
  </si>
  <si>
    <t>One MDαT session took place during Quarter Four.</t>
  </si>
  <si>
    <t>It has been proposed that this KPI be removed from the Scorecard.
40% of projects closed to recruitment in Quarter Four were fully recruited to.</t>
  </si>
  <si>
    <t>Motion lab analysis income for Quarter Four was £6,000. This is a cumulative total of £33,500 for the end of 2018/19, the target trajectory for this point was £83,500.</t>
  </si>
  <si>
    <t>Quarter Four's occupancy within the clinical skills centre reduced compared to Quarter Three.</t>
  </si>
  <si>
    <t>Quarter Four's occupancy within the clinical research facility reduced slightly compared to Quarter Three.</t>
  </si>
  <si>
    <t xml:space="preserve">
Income for 2018/19 was 33.6% above target.</t>
  </si>
  <si>
    <t xml:space="preserve">During March there were eight Stage One complaints and two Stage Two complaints.
</t>
  </si>
  <si>
    <t xml:space="preserve">Seven of the eight Stage One complaints received during March were responded to within five days. </t>
  </si>
  <si>
    <t xml:space="preserve">Neither of the Stage Two complaints received in March were responded to within 20 days. 
There was a delay in one complaint being returned to clinical governance. The second complaint required clarification on medication guidance with another Health Board. </t>
  </si>
  <si>
    <t>Nine new research projects were approved in Quarter Four.
The target of eight new research projects being approved has been exceeded in each quarter of 2018/19.</t>
  </si>
  <si>
    <t xml:space="preserve">
There were 93 patients who exceeded TTG in April. 
This was comprised of 22 cardiac surgery (23 in March), 58 electrophysiology (40 in March), 6 coronary (10 in March), six devices (one in March) and one lead extraction (two in March)</t>
  </si>
  <si>
    <t xml:space="preserve">In March 1,469 patients were treated within 12 weeks. 102 patients were treated over the 12 week TTG.
In April 1,273 patients were treated within 12 weeks. 90 patients were treated over the 12 week TTG, ten fewer than in March. </t>
  </si>
  <si>
    <t xml:space="preserve">During April 205 heart and lung patients were seen at new outpatient clinics within 12 weeks.  
Three (SACCS) patients waited over 12 weeks for their outpatient appointment.
</t>
  </si>
  <si>
    <t>Sickness absence in March was reported at 4.48%, the lowests sickness absence rate since September 2017. This was also below the NHS Scotland total of 5.23% for the 22 Scottish NHS Boards.</t>
  </si>
  <si>
    <t>In March 608 heart and lung patients were treated within 12 weeks. 102 patients were treated over their 12 week TTG.
During April 477 patients were treated within 12 weeks, with 90 being treated over their TTG.</t>
  </si>
  <si>
    <t>In April the Hotel recorded a loss of £71,705 against a budgeted loss of £73,064. 
This gives a positive variance of £1,360.</t>
  </si>
  <si>
    <t>The Hotel income was £512 behind target for the month of April.</t>
  </si>
  <si>
    <t>Room occupancy rates reported within 2.2% above target for April.</t>
  </si>
  <si>
    <t>Higher than budgeted conference room utilisation in February and March did not continue into April The conference room levels were 5.5% below the target for the month. A 36.5% decrease on the record high reported in March.</t>
  </si>
  <si>
    <t>During April the Hotel hosted 874 delegates, 64 above the 810 target.</t>
  </si>
  <si>
    <t>GJNH bedroom usage for April was 5 rooms below the target of 598.</t>
  </si>
  <si>
    <t xml:space="preserve">During April the Hotel reported the percentage of not for profit business as 8.2% above target. </t>
  </si>
  <si>
    <t>This KPI will next be reported at the July meeting of the Performance and Planning Committee.</t>
  </si>
  <si>
    <t xml:space="preserve">The core surplus as at Month 1 was £1.178m with non-core £0.039m giving a total surplus of £1.217m.
</t>
  </si>
  <si>
    <r>
      <t xml:space="preserve">Deliver Board efficiency target
</t>
    </r>
    <r>
      <rPr>
        <sz val="8"/>
        <rFont val="Arial"/>
        <family val="2"/>
      </rPr>
      <t xml:space="preserve">Year to date actual recurring and non-recurring efficiency savings
2019/20 target is £4.807m  
On target = Green             
&lt;20% below target = Amber             
&gt;20% below target = Red           
</t>
    </r>
  </si>
  <si>
    <r>
      <t xml:space="preserve">Medical Appraisal of relevant doctors with completed appraisal interview 
</t>
    </r>
    <r>
      <rPr>
        <sz val="8"/>
        <rFont val="Calibri"/>
        <family val="2"/>
        <scheme val="minor"/>
      </rPr>
      <t>Trajectory:
July 18 - 30%     
   Nov 18 - 60%
Mar 19 - 100%
Within 5% of target = Green           
Within 5%-10% of target = Amber              
&gt;10% = Red</t>
    </r>
  </si>
  <si>
    <r>
      <t xml:space="preserve">Medical Appraisal of relevant doctors with completed appraisal interview &amp; Form 4 
</t>
    </r>
    <r>
      <rPr>
        <sz val="8"/>
        <rFont val="Calibri"/>
        <family val="2"/>
        <scheme val="minor"/>
      </rPr>
      <t>Trajectory:
July 18 - 30%       
 Nov 18 - 60%
Mar 19 - 100%
Within 5% of target = Green           
Within 5%-10% of target = Amber              
&gt;10% = Red</t>
    </r>
  </si>
  <si>
    <r>
      <t xml:space="preserve">Manage within agreed forecast capital plan.
</t>
    </r>
    <r>
      <rPr>
        <sz val="9"/>
        <rFont val="Arial"/>
        <family val="2"/>
      </rPr>
      <t xml:space="preserve">Forecast plan 2019/20 </t>
    </r>
    <r>
      <rPr>
        <sz val="9"/>
        <color rgb="FFFF0000"/>
        <rFont val="Arial"/>
        <family val="2"/>
      </rPr>
      <t xml:space="preserve">£2.7m  </t>
    </r>
    <r>
      <rPr>
        <sz val="9"/>
        <rFont val="Arial"/>
        <family val="2"/>
      </rPr>
      <t xml:space="preserve">
</t>
    </r>
    <r>
      <rPr>
        <sz val="9"/>
        <color rgb="FFFF0000"/>
        <rFont val="Arial"/>
        <family val="2"/>
      </rPr>
      <t>&lt;£2.7m</t>
    </r>
    <r>
      <rPr>
        <sz val="9"/>
        <rFont val="Arial"/>
        <family val="2"/>
      </rPr>
      <t xml:space="preserve"> = Green                
&lt;5% adverse variance = Amber    
 &gt;5% adverse variation = Red</t>
    </r>
  </si>
  <si>
    <r>
      <t xml:space="preserve">Orthopaedic Surgery Cancellation Rate
</t>
    </r>
    <r>
      <rPr>
        <sz val="9"/>
        <rFont val="Arial"/>
        <family val="2"/>
      </rPr>
      <t xml:space="preserve">Target (set by Theatre Utilisation group) of </t>
    </r>
    <r>
      <rPr>
        <sz val="9"/>
        <rFont val="Calibri"/>
        <family val="2"/>
      </rPr>
      <t>≤</t>
    </r>
    <r>
      <rPr>
        <sz val="9"/>
        <rFont val="Arial"/>
        <family val="2"/>
      </rPr>
      <t>3.0% monthly cancellation rate</t>
    </r>
  </si>
  <si>
    <r>
      <t xml:space="preserve">Ophthalmology Cancellation Rate
</t>
    </r>
    <r>
      <rPr>
        <sz val="9"/>
        <rFont val="Arial"/>
        <family val="2"/>
      </rPr>
      <t xml:space="preserve">Target (set by Theatre Utilisation group) of </t>
    </r>
    <r>
      <rPr>
        <sz val="9"/>
        <rFont val="Calibri"/>
        <family val="2"/>
      </rPr>
      <t>≤</t>
    </r>
    <r>
      <rPr>
        <sz val="9"/>
        <rFont val="Arial"/>
        <family val="2"/>
      </rPr>
      <t>3.0% monthly cancellation rate</t>
    </r>
  </si>
  <si>
    <r>
      <rPr>
        <b/>
        <sz val="10"/>
        <rFont val="Arial"/>
        <family val="2"/>
      </rPr>
      <t>Overall net profit in line with Conference Hotel strategy</t>
    </r>
    <r>
      <rPr>
        <sz val="10"/>
        <rFont val="Arial"/>
        <family val="2"/>
      </rPr>
      <t xml:space="preserve">
2019/20 Target = £180K  
Reported variance against budget YTD
Within 10% of target = Green     
&gt;10% adverse variation = Red </t>
    </r>
  </si>
  <si>
    <r>
      <rPr>
        <b/>
        <sz val="10"/>
        <rFont val="Arial"/>
        <family val="2"/>
      </rPr>
      <t xml:space="preserve">Achieve Income Target </t>
    </r>
    <r>
      <rPr>
        <sz val="10"/>
        <rFont val="Arial"/>
        <family val="2"/>
      </rPr>
      <t xml:space="preserve">
2019/20 Target = £5.1m 
Reported variance against budget YTD
</t>
    </r>
    <r>
      <rPr>
        <sz val="10"/>
        <rFont val="Calibri"/>
        <family val="2"/>
      </rPr>
      <t>≤</t>
    </r>
    <r>
      <rPr>
        <sz val="10"/>
        <rFont val="Arial"/>
        <family val="2"/>
      </rPr>
      <t xml:space="preserve"> 10% of target = Green     
&gt;10% adverse variation = Red</t>
    </r>
  </si>
  <si>
    <r>
      <rPr>
        <b/>
        <sz val="10"/>
        <color theme="1"/>
        <rFont val="Arial"/>
        <family val="2"/>
      </rPr>
      <t xml:space="preserve">Conference Delegates
</t>
    </r>
    <r>
      <rPr>
        <sz val="10"/>
        <color theme="1"/>
        <rFont val="Arial"/>
        <family val="2"/>
      </rPr>
      <t>Target = 17,140 for 2019/20
Reported variance against YTD position
Within 5% of target = Green   
5% - 10% adverse variance = Amber   
&gt;10% adverse variance = Red</t>
    </r>
  </si>
  <si>
    <t>The first reporting of TURAS data shows that 55% of staff had a completed annual PDR.
Corporate - 59%
Hotel - 62%
RNM - 66%
Surgical - 47%</t>
  </si>
  <si>
    <t>Sickness absence in the hotel increased during April; reporting at above 2% for the first time since July 2018. 
The Hotel's sickness absence remains comfortably below the 4% target.</t>
  </si>
  <si>
    <t xml:space="preserve">March's figures show the number of radiology imaging procedures were 3,445 (8.4%) ahead of plan for 2018/19.
April's figures show the number of radiology imaging procedures were 22 (5.8%) ahead of plan.
  </t>
  </si>
  <si>
    <t/>
  </si>
</sst>
</file>

<file path=xl/styles.xml><?xml version="1.0" encoding="utf-8"?>
<styleSheet xmlns="http://schemas.openxmlformats.org/spreadsheetml/2006/main">
  <numFmts count="5">
    <numFmt numFmtId="164" formatCode="0.0%"/>
    <numFmt numFmtId="165" formatCode="&quot;£&quot;#,##0"/>
    <numFmt numFmtId="166" formatCode="&quot;£&quot;#,##0.00"/>
    <numFmt numFmtId="167" formatCode="0.0"/>
    <numFmt numFmtId="168" formatCode="&quot;£&quot;0,&quot;K&quot;"/>
  </numFmts>
  <fonts count="48">
    <font>
      <sz val="10"/>
      <name val="Arial"/>
    </font>
    <font>
      <sz val="10"/>
      <color theme="1"/>
      <name val="Calibri"/>
      <family val="2"/>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2"/>
      <name val="Arial"/>
      <family val="2"/>
    </font>
    <font>
      <b/>
      <sz val="11"/>
      <name val="Arial"/>
      <family val="2"/>
    </font>
    <font>
      <sz val="11"/>
      <name val="Arial"/>
      <family val="2"/>
    </font>
    <font>
      <sz val="12"/>
      <name val="Arial"/>
      <family val="2"/>
    </font>
    <font>
      <sz val="9"/>
      <name val="Arial"/>
      <family val="2"/>
    </font>
    <font>
      <b/>
      <sz val="8"/>
      <name val="Arial"/>
      <family val="2"/>
    </font>
    <font>
      <u/>
      <sz val="10"/>
      <color indexed="12"/>
      <name val="Arial"/>
      <family val="2"/>
    </font>
    <font>
      <b/>
      <sz val="14"/>
      <color rgb="FFFF0000"/>
      <name val="Arial"/>
      <family val="2"/>
    </font>
    <font>
      <b/>
      <sz val="11"/>
      <color theme="1"/>
      <name val="Arial"/>
      <family val="2"/>
    </font>
    <font>
      <sz val="10"/>
      <color theme="1"/>
      <name val="Arial"/>
      <family val="2"/>
    </font>
    <font>
      <sz val="8"/>
      <name val="Arial"/>
      <family val="2"/>
    </font>
    <font>
      <b/>
      <sz val="14"/>
      <color theme="1"/>
      <name val="Arial"/>
      <family val="2"/>
    </font>
    <font>
      <b/>
      <sz val="10"/>
      <color theme="1"/>
      <name val="Arial"/>
      <family val="2"/>
    </font>
    <font>
      <sz val="9"/>
      <name val="Calibri"/>
      <family val="2"/>
    </font>
    <font>
      <b/>
      <sz val="9"/>
      <name val="Arial"/>
      <family val="2"/>
    </font>
    <font>
      <sz val="10"/>
      <name val="Arial"/>
      <family val="2"/>
    </font>
    <font>
      <sz val="10"/>
      <name val="Calibri"/>
      <family val="2"/>
      <scheme val="minor"/>
    </font>
    <font>
      <sz val="10"/>
      <color theme="1"/>
      <name val="Calibri"/>
      <family val="2"/>
      <scheme val="minor"/>
    </font>
    <font>
      <b/>
      <sz val="8"/>
      <name val="Calibri"/>
      <family val="2"/>
      <scheme val="minor"/>
    </font>
    <font>
      <sz val="8"/>
      <name val="Calibri"/>
      <family val="2"/>
      <scheme val="minor"/>
    </font>
    <font>
      <sz val="9"/>
      <name val="Calibri"/>
      <family val="2"/>
      <scheme val="minor"/>
    </font>
    <font>
      <b/>
      <sz val="10"/>
      <name val="Calibri"/>
      <family val="2"/>
      <scheme val="minor"/>
    </font>
    <font>
      <sz val="10"/>
      <name val="Calibri"/>
      <family val="2"/>
    </font>
    <font>
      <sz val="9"/>
      <color indexed="81"/>
      <name val="Tahoma"/>
      <family val="2"/>
    </font>
    <font>
      <b/>
      <sz val="9"/>
      <color indexed="81"/>
      <name val="Tahoma"/>
      <family val="2"/>
    </font>
    <font>
      <sz val="9"/>
      <color theme="1"/>
      <name val="Calibri"/>
      <family val="2"/>
      <scheme val="minor"/>
    </font>
    <font>
      <b/>
      <sz val="9"/>
      <color theme="1"/>
      <name val="Calibri"/>
      <family val="2"/>
      <scheme val="minor"/>
    </font>
    <font>
      <sz val="8"/>
      <color theme="1"/>
      <name val="Calibri"/>
      <family val="2"/>
      <scheme val="minor"/>
    </font>
    <font>
      <sz val="10"/>
      <color rgb="FFFF0000"/>
      <name val="Arial"/>
      <family val="2"/>
    </font>
    <font>
      <u/>
      <sz val="10"/>
      <color theme="10"/>
      <name val="Arial"/>
      <family val="2"/>
    </font>
    <font>
      <b/>
      <sz val="10"/>
      <color rgb="FFFF0000"/>
      <name val="Calibri"/>
      <family val="2"/>
      <scheme val="minor"/>
    </font>
    <font>
      <b/>
      <sz val="10"/>
      <color theme="1"/>
      <name val="Calibri"/>
      <family val="2"/>
      <scheme val="minor"/>
    </font>
    <font>
      <b/>
      <sz val="8"/>
      <color theme="1"/>
      <name val="Arial"/>
      <family val="2"/>
    </font>
    <font>
      <sz val="9"/>
      <color rgb="FFFF0000"/>
      <name val="Arial"/>
      <family val="2"/>
    </font>
  </fonts>
  <fills count="2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9966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9999FF"/>
        <bgColor indexed="64"/>
      </patternFill>
    </fill>
    <fill>
      <patternFill patternType="solid">
        <fgColor rgb="FFCCCC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7">
    <xf numFmtId="0" fontId="0" fillId="0" borderId="0"/>
    <xf numFmtId="0" fontId="12" fillId="0" borderId="0"/>
    <xf numFmtId="0" fontId="20" fillId="0" borderId="0" applyNumberFormat="0" applyFill="0" applyBorder="0" applyAlignment="0" applyProtection="0">
      <alignment vertical="top"/>
      <protection locked="0"/>
    </xf>
    <xf numFmtId="0" fontId="10" fillId="0" borderId="0"/>
    <xf numFmtId="9" fontId="9"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5" fillId="0" borderId="0"/>
    <xf numFmtId="0" fontId="29" fillId="0" borderId="0"/>
    <xf numFmtId="0" fontId="10" fillId="0" borderId="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3" fillId="0" borderId="0" applyNumberFormat="0" applyFill="0" applyBorder="0" applyAlignment="0" applyProtection="0">
      <alignment vertical="top"/>
      <protection locked="0"/>
    </xf>
    <xf numFmtId="0" fontId="2" fillId="0" borderId="0"/>
    <xf numFmtId="0" fontId="1" fillId="0" borderId="0"/>
  </cellStyleXfs>
  <cellXfs count="1308">
    <xf numFmtId="0" fontId="0" fillId="0" borderId="0" xfId="0"/>
    <xf numFmtId="0" fontId="17" fillId="0" borderId="0" xfId="0" applyFont="1" applyBorder="1" applyAlignment="1">
      <alignment vertical="center" wrapText="1"/>
    </xf>
    <xf numFmtId="0" fontId="0" fillId="0" borderId="0" xfId="0" applyBorder="1" applyAlignment="1">
      <alignment vertical="center" wrapText="1"/>
    </xf>
    <xf numFmtId="0" fontId="16" fillId="0" borderId="0" xfId="0" applyFont="1"/>
    <xf numFmtId="0" fontId="18" fillId="0" borderId="0" xfId="0" applyFont="1"/>
    <xf numFmtId="0" fontId="0" fillId="0" borderId="0" xfId="0" applyBorder="1"/>
    <xf numFmtId="0" fontId="0" fillId="0" borderId="0" xfId="0" applyFill="1"/>
    <xf numFmtId="17" fontId="19" fillId="10" borderId="7" xfId="0" applyNumberFormat="1" applyFont="1" applyFill="1" applyBorder="1" applyAlignment="1">
      <alignment vertical="top"/>
    </xf>
    <xf numFmtId="17" fontId="19" fillId="8" borderId="7" xfId="0" applyNumberFormat="1" applyFont="1" applyFill="1" applyBorder="1" applyAlignment="1">
      <alignment horizontal="left" vertical="top"/>
    </xf>
    <xf numFmtId="17" fontId="19" fillId="10" borderId="7" xfId="0" applyNumberFormat="1" applyFont="1" applyFill="1" applyBorder="1" applyAlignment="1">
      <alignment horizontal="left" vertical="top"/>
    </xf>
    <xf numFmtId="17" fontId="19" fillId="7" borderId="7" xfId="0" applyNumberFormat="1" applyFont="1" applyFill="1" applyBorder="1" applyAlignment="1">
      <alignment horizontal="left" vertical="top"/>
    </xf>
    <xf numFmtId="17" fontId="19" fillId="9" borderId="7" xfId="0" applyNumberFormat="1" applyFont="1" applyFill="1" applyBorder="1" applyAlignment="1">
      <alignment horizontal="left" vertical="top"/>
    </xf>
    <xf numFmtId="17" fontId="19" fillId="7" borderId="5" xfId="0" applyNumberFormat="1" applyFont="1" applyFill="1" applyBorder="1" applyAlignment="1">
      <alignment horizontal="left" vertical="top"/>
    </xf>
    <xf numFmtId="17" fontId="19" fillId="8" borderId="5" xfId="0" applyNumberFormat="1" applyFont="1" applyFill="1" applyBorder="1" applyAlignment="1">
      <alignment horizontal="left" vertical="top"/>
    </xf>
    <xf numFmtId="164" fontId="19" fillId="8" borderId="11" xfId="0" applyNumberFormat="1" applyFont="1" applyFill="1" applyBorder="1" applyAlignment="1">
      <alignment horizontal="left" vertical="top"/>
    </xf>
    <xf numFmtId="164" fontId="19" fillId="10" borderId="4" xfId="0" applyNumberFormat="1" applyFont="1" applyFill="1" applyBorder="1" applyAlignment="1">
      <alignment horizontal="left" vertical="top"/>
    </xf>
    <xf numFmtId="164" fontId="0" fillId="0" borderId="0" xfId="0" applyNumberFormat="1"/>
    <xf numFmtId="0" fontId="0" fillId="0" borderId="0" xfId="0" applyAlignment="1">
      <alignment vertical="top"/>
    </xf>
    <xf numFmtId="0" fontId="10" fillId="0" borderId="0" xfId="10" applyBorder="1" applyAlignment="1"/>
    <xf numFmtId="0" fontId="10" fillId="0" borderId="0" xfId="10" applyBorder="1" applyAlignment="1"/>
    <xf numFmtId="0" fontId="0" fillId="0" borderId="0" xfId="0" applyBorder="1" applyAlignment="1">
      <alignment vertical="center"/>
    </xf>
    <xf numFmtId="0" fontId="21" fillId="0" borderId="0" xfId="3" applyFont="1" applyFill="1" applyBorder="1" applyAlignment="1">
      <alignment vertical="center" wrapText="1"/>
    </xf>
    <xf numFmtId="0" fontId="42" fillId="0" borderId="0" xfId="0" applyFont="1" applyFill="1" applyBorder="1"/>
    <xf numFmtId="0" fontId="25" fillId="0" borderId="0" xfId="3" applyFont="1" applyFill="1" applyBorder="1" applyAlignment="1">
      <alignment vertical="center" wrapText="1"/>
    </xf>
    <xf numFmtId="0" fontId="0" fillId="0" borderId="0" xfId="0" applyFill="1" applyBorder="1"/>
    <xf numFmtId="14" fontId="0" fillId="0" borderId="0" xfId="0" applyNumberFormat="1"/>
    <xf numFmtId="17" fontId="19" fillId="10" borderId="5" xfId="0" applyNumberFormat="1" applyFont="1" applyFill="1" applyBorder="1" applyAlignment="1">
      <alignment horizontal="left" vertical="top"/>
    </xf>
    <xf numFmtId="164" fontId="19" fillId="10" borderId="11" xfId="0" applyNumberFormat="1" applyFont="1" applyFill="1" applyBorder="1" applyAlignment="1">
      <alignment horizontal="left" vertical="top"/>
    </xf>
    <xf numFmtId="17" fontId="19" fillId="9" borderId="5" xfId="0" applyNumberFormat="1" applyFont="1" applyFill="1" applyBorder="1" applyAlignment="1">
      <alignment horizontal="left" vertical="top"/>
    </xf>
    <xf numFmtId="164" fontId="19" fillId="9" borderId="11" xfId="0" applyNumberFormat="1" applyFont="1" applyFill="1" applyBorder="1" applyAlignment="1">
      <alignment horizontal="left" vertical="top"/>
    </xf>
    <xf numFmtId="17" fontId="19" fillId="6" borderId="5" xfId="0" applyNumberFormat="1" applyFont="1" applyFill="1" applyBorder="1" applyAlignment="1">
      <alignment horizontal="left" vertical="top"/>
    </xf>
    <xf numFmtId="164" fontId="19" fillId="6" borderId="11" xfId="0" applyNumberFormat="1" applyFont="1" applyFill="1" applyBorder="1" applyAlignment="1">
      <alignment horizontal="left" vertical="top"/>
    </xf>
    <xf numFmtId="17" fontId="19" fillId="10" borderId="1" xfId="0" applyNumberFormat="1" applyFont="1" applyFill="1" applyBorder="1" applyAlignment="1">
      <alignment horizontal="left" vertical="top"/>
    </xf>
    <xf numFmtId="164" fontId="19" fillId="10" borderId="1" xfId="0" applyNumberFormat="1" applyFont="1" applyFill="1" applyBorder="1" applyAlignment="1">
      <alignment horizontal="left" vertical="top"/>
    </xf>
    <xf numFmtId="17" fontId="19" fillId="9" borderId="1" xfId="0" applyNumberFormat="1" applyFont="1" applyFill="1" applyBorder="1" applyAlignment="1">
      <alignment horizontal="left" vertical="top"/>
    </xf>
    <xf numFmtId="164" fontId="19" fillId="9" borderId="1" xfId="0" applyNumberFormat="1" applyFont="1" applyFill="1" applyBorder="1" applyAlignment="1">
      <alignment horizontal="left" vertical="top"/>
    </xf>
    <xf numFmtId="164" fontId="19" fillId="10" borderId="11" xfId="0" applyNumberFormat="1" applyFont="1" applyFill="1" applyBorder="1" applyAlignment="1">
      <alignment horizontal="right" vertical="top"/>
    </xf>
    <xf numFmtId="164" fontId="19" fillId="8" borderId="11" xfId="0" applyNumberFormat="1" applyFont="1" applyFill="1" applyBorder="1" applyAlignment="1">
      <alignment horizontal="right" vertical="top"/>
    </xf>
    <xf numFmtId="0" fontId="0" fillId="0" borderId="0" xfId="0" applyAlignment="1">
      <alignment horizontal="right"/>
    </xf>
    <xf numFmtId="17" fontId="19" fillId="10" borderId="12" xfId="0" applyNumberFormat="1" applyFont="1" applyFill="1" applyBorder="1" applyAlignment="1">
      <alignment horizontal="left" vertical="top"/>
    </xf>
    <xf numFmtId="17" fontId="19" fillId="10" borderId="9" xfId="0" applyNumberFormat="1" applyFont="1" applyFill="1" applyBorder="1" applyAlignment="1">
      <alignment horizontal="left" vertical="top"/>
    </xf>
    <xf numFmtId="164" fontId="19" fillId="6" borderId="4" xfId="0" applyNumberFormat="1" applyFont="1" applyFill="1" applyBorder="1" applyAlignment="1">
      <alignment horizontal="left" vertical="top"/>
    </xf>
    <xf numFmtId="17" fontId="19" fillId="6" borderId="7" xfId="0" applyNumberFormat="1" applyFont="1" applyFill="1" applyBorder="1" applyAlignment="1">
      <alignment horizontal="left" vertical="top"/>
    </xf>
    <xf numFmtId="17" fontId="19" fillId="6" borderId="9" xfId="0" applyNumberFormat="1" applyFont="1" applyFill="1" applyBorder="1" applyAlignment="1">
      <alignment horizontal="left" vertical="top"/>
    </xf>
    <xf numFmtId="164" fontId="19" fillId="6" borderId="8" xfId="0" applyNumberFormat="1" applyFont="1" applyFill="1" applyBorder="1" applyAlignment="1">
      <alignment horizontal="left" vertical="top"/>
    </xf>
    <xf numFmtId="1" fontId="19" fillId="10" borderId="4" xfId="0" applyNumberFormat="1" applyFont="1" applyFill="1" applyBorder="1" applyAlignment="1">
      <alignment horizontal="left" vertical="top"/>
    </xf>
    <xf numFmtId="164" fontId="19" fillId="10" borderId="4" xfId="0" applyNumberFormat="1" applyFont="1" applyFill="1" applyBorder="1" applyAlignment="1">
      <alignment horizontal="right" vertical="top"/>
    </xf>
    <xf numFmtId="164" fontId="19" fillId="8" borderId="4" xfId="0" applyNumberFormat="1" applyFont="1" applyFill="1" applyBorder="1" applyAlignment="1">
      <alignment horizontal="right" vertical="top" wrapText="1"/>
    </xf>
    <xf numFmtId="164" fontId="19" fillId="10" borderId="4" xfId="0" applyNumberFormat="1" applyFont="1" applyFill="1" applyBorder="1" applyAlignment="1">
      <alignment horizontal="right" vertical="top" wrapText="1"/>
    </xf>
    <xf numFmtId="164" fontId="19" fillId="7" borderId="4" xfId="0" applyNumberFormat="1" applyFont="1" applyFill="1" applyBorder="1" applyAlignment="1">
      <alignment horizontal="right" vertical="top" wrapText="1"/>
    </xf>
    <xf numFmtId="164" fontId="19" fillId="9" borderId="4" xfId="0" applyNumberFormat="1" applyFont="1" applyFill="1" applyBorder="1" applyAlignment="1">
      <alignment horizontal="right" vertical="top" wrapText="1"/>
    </xf>
    <xf numFmtId="164" fontId="19" fillId="9" borderId="4" xfId="0" applyNumberFormat="1" applyFont="1" applyFill="1" applyBorder="1" applyAlignment="1">
      <alignment horizontal="right" vertical="top"/>
    </xf>
    <xf numFmtId="164" fontId="19" fillId="7" borderId="11" xfId="0" applyNumberFormat="1" applyFont="1" applyFill="1" applyBorder="1" applyAlignment="1">
      <alignment horizontal="right" vertical="top"/>
    </xf>
    <xf numFmtId="164" fontId="19" fillId="7" borderId="4" xfId="0" applyNumberFormat="1" applyFont="1" applyFill="1" applyBorder="1" applyAlignment="1">
      <alignment horizontal="right" vertical="top"/>
    </xf>
    <xf numFmtId="164" fontId="19" fillId="8" borderId="4" xfId="0" applyNumberFormat="1" applyFont="1" applyFill="1" applyBorder="1" applyAlignment="1">
      <alignment horizontal="right" vertical="top"/>
    </xf>
    <xf numFmtId="17" fontId="19" fillId="8" borderId="12" xfId="0" applyNumberFormat="1" applyFont="1" applyFill="1" applyBorder="1" applyAlignment="1">
      <alignment horizontal="left" vertical="top"/>
    </xf>
    <xf numFmtId="164" fontId="19" fillId="8" borderId="8" xfId="0" applyNumberFormat="1" applyFont="1" applyFill="1" applyBorder="1" applyAlignment="1">
      <alignment horizontal="right" vertical="top"/>
    </xf>
    <xf numFmtId="164" fontId="19" fillId="10" borderId="8" xfId="0" applyNumberFormat="1" applyFont="1" applyFill="1" applyBorder="1" applyAlignment="1">
      <alignment horizontal="right" vertical="top" wrapText="1"/>
    </xf>
    <xf numFmtId="164" fontId="19" fillId="9" borderId="6" xfId="0" applyNumberFormat="1" applyFont="1" applyFill="1" applyBorder="1" applyAlignment="1">
      <alignment horizontal="left" vertical="top"/>
    </xf>
    <xf numFmtId="164" fontId="19" fillId="10" borderId="6" xfId="0" applyNumberFormat="1" applyFont="1" applyFill="1" applyBorder="1" applyAlignment="1">
      <alignment horizontal="left" vertical="top"/>
    </xf>
    <xf numFmtId="0" fontId="16" fillId="0" borderId="0" xfId="0" applyFont="1" applyAlignment="1">
      <alignment horizontal="left" indent="4"/>
    </xf>
    <xf numFmtId="1" fontId="19" fillId="6" borderId="4" xfId="0" applyNumberFormat="1" applyFont="1" applyFill="1" applyBorder="1" applyAlignment="1">
      <alignment horizontal="left" vertical="top"/>
    </xf>
    <xf numFmtId="1" fontId="19" fillId="6" borderId="11" xfId="0" applyNumberFormat="1" applyFont="1" applyFill="1" applyBorder="1" applyAlignment="1">
      <alignment horizontal="left" vertical="top"/>
    </xf>
    <xf numFmtId="1" fontId="19" fillId="10" borderId="11" xfId="0" applyNumberFormat="1" applyFont="1" applyFill="1" applyBorder="1" applyAlignment="1">
      <alignment horizontal="left" vertical="top"/>
    </xf>
    <xf numFmtId="165" fontId="19" fillId="6" borderId="11" xfId="0" applyNumberFormat="1" applyFont="1" applyFill="1" applyBorder="1" applyAlignment="1">
      <alignment horizontal="left" vertical="top"/>
    </xf>
    <xf numFmtId="165" fontId="19" fillId="9" borderId="11" xfId="0" applyNumberFormat="1" applyFont="1" applyFill="1" applyBorder="1" applyAlignment="1">
      <alignment horizontal="left" vertical="top"/>
    </xf>
    <xf numFmtId="164" fontId="19" fillId="6" borderId="4" xfId="0" applyNumberFormat="1" applyFont="1" applyFill="1" applyBorder="1" applyAlignment="1">
      <alignment horizontal="center" vertical="top"/>
    </xf>
    <xf numFmtId="164" fontId="19" fillId="10" borderId="4" xfId="0" applyNumberFormat="1" applyFont="1" applyFill="1" applyBorder="1" applyAlignment="1">
      <alignment horizontal="center" vertical="top"/>
    </xf>
    <xf numFmtId="0" fontId="10" fillId="0" borderId="0" xfId="0" applyFont="1" applyBorder="1"/>
    <xf numFmtId="0" fontId="10" fillId="0" borderId="0" xfId="0" applyFont="1"/>
    <xf numFmtId="164" fontId="19" fillId="9" borderId="8" xfId="0" applyNumberFormat="1" applyFont="1" applyFill="1" applyBorder="1" applyAlignment="1">
      <alignment horizontal="right" vertical="top"/>
    </xf>
    <xf numFmtId="164" fontId="19" fillId="9" borderId="43" xfId="0" applyNumberFormat="1" applyFont="1" applyFill="1" applyBorder="1" applyAlignment="1">
      <alignment horizontal="right" vertical="top"/>
    </xf>
    <xf numFmtId="164" fontId="19" fillId="10" borderId="43" xfId="0" applyNumberFormat="1" applyFont="1" applyFill="1" applyBorder="1" applyAlignment="1">
      <alignment horizontal="right" vertical="top"/>
    </xf>
    <xf numFmtId="164" fontId="19" fillId="8" borderId="43" xfId="0" applyNumberFormat="1" applyFont="1" applyFill="1" applyBorder="1" applyAlignment="1">
      <alignment horizontal="right" vertical="top"/>
    </xf>
    <xf numFmtId="17" fontId="19" fillId="9" borderId="12" xfId="0" applyNumberFormat="1" applyFont="1" applyFill="1" applyBorder="1" applyAlignment="1">
      <alignment horizontal="left" vertical="top"/>
    </xf>
    <xf numFmtId="164" fontId="19" fillId="10" borderId="8" xfId="0" applyNumberFormat="1" applyFont="1" applyFill="1" applyBorder="1" applyAlignment="1">
      <alignment horizontal="left" vertical="top"/>
    </xf>
    <xf numFmtId="17" fontId="19" fillId="9" borderId="9" xfId="0" applyNumberFormat="1" applyFont="1" applyFill="1" applyBorder="1" applyAlignment="1">
      <alignment horizontal="left" vertical="top"/>
    </xf>
    <xf numFmtId="164" fontId="19" fillId="9" borderId="4" xfId="0" applyNumberFormat="1" applyFont="1" applyFill="1" applyBorder="1" applyAlignment="1">
      <alignment horizontal="left" vertical="top"/>
    </xf>
    <xf numFmtId="1" fontId="19" fillId="8" borderId="4" xfId="0" applyNumberFormat="1" applyFont="1" applyFill="1" applyBorder="1" applyAlignment="1">
      <alignment horizontal="left" vertical="top"/>
    </xf>
    <xf numFmtId="164" fontId="19" fillId="9" borderId="4" xfId="0" applyNumberFormat="1" applyFont="1" applyFill="1" applyBorder="1" applyAlignment="1">
      <alignment horizontal="center" vertical="top"/>
    </xf>
    <xf numFmtId="0" fontId="30" fillId="0" borderId="0" xfId="0" applyFont="1" applyAlignment="1" applyProtection="1">
      <alignment horizontal="center" vertical="center"/>
      <protection locked="0"/>
    </xf>
    <xf numFmtId="0" fontId="30" fillId="12" borderId="29" xfId="0" applyFont="1" applyFill="1" applyBorder="1" applyAlignment="1" applyProtection="1">
      <alignment horizontal="center" vertical="center"/>
      <protection locked="0"/>
    </xf>
    <xf numFmtId="0" fontId="30" fillId="12" borderId="35" xfId="0" applyFont="1" applyFill="1" applyBorder="1" applyAlignment="1" applyProtection="1">
      <alignment horizontal="center" vertical="center"/>
      <protection locked="0"/>
    </xf>
    <xf numFmtId="0" fontId="30" fillId="12" borderId="30" xfId="0" applyFont="1" applyFill="1" applyBorder="1" applyAlignment="1" applyProtection="1">
      <alignment horizontal="center" vertical="center"/>
      <protection locked="0"/>
    </xf>
    <xf numFmtId="0" fontId="30" fillId="6" borderId="29"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0" fillId="6" borderId="30" xfId="0" applyFont="1" applyFill="1" applyBorder="1" applyAlignment="1" applyProtection="1">
      <alignment horizontal="center" vertical="center"/>
      <protection locked="0"/>
    </xf>
    <xf numFmtId="10" fontId="30" fillId="6" borderId="35" xfId="0" applyNumberFormat="1" applyFont="1" applyFill="1" applyBorder="1" applyAlignment="1" applyProtection="1">
      <alignment horizontal="center" vertical="center"/>
      <protection locked="0"/>
    </xf>
    <xf numFmtId="0" fontId="43" fillId="12" borderId="29" xfId="24" applyFill="1" applyBorder="1" applyAlignment="1" applyProtection="1">
      <alignment horizontal="center" vertical="center"/>
      <protection locked="0"/>
    </xf>
    <xf numFmtId="0" fontId="30" fillId="6" borderId="27" xfId="0" applyFont="1" applyFill="1" applyBorder="1" applyAlignment="1" applyProtection="1">
      <alignment horizontal="center" vertical="center"/>
      <protection locked="0"/>
    </xf>
    <xf numFmtId="0" fontId="43" fillId="6" borderId="29" xfId="24" applyFill="1" applyBorder="1" applyAlignment="1" applyProtection="1">
      <alignment horizontal="center" vertical="center"/>
      <protection locked="0"/>
    </xf>
    <xf numFmtId="0" fontId="30" fillId="17" borderId="29" xfId="0" applyFont="1" applyFill="1" applyBorder="1" applyAlignment="1" applyProtection="1">
      <alignment horizontal="center" vertical="center"/>
      <protection locked="0"/>
    </xf>
    <xf numFmtId="0" fontId="30" fillId="17" borderId="35" xfId="0" applyFont="1" applyFill="1" applyBorder="1" applyAlignment="1" applyProtection="1">
      <alignment horizontal="center" vertical="center"/>
      <protection locked="0"/>
    </xf>
    <xf numFmtId="0" fontId="43" fillId="16" borderId="29" xfId="24" applyFill="1" applyBorder="1" applyAlignment="1" applyProtection="1">
      <alignment horizontal="center" vertical="center"/>
      <protection locked="0"/>
    </xf>
    <xf numFmtId="0" fontId="30" fillId="16" borderId="35" xfId="0" applyFont="1" applyFill="1" applyBorder="1" applyAlignment="1" applyProtection="1">
      <alignment horizontal="center" vertical="center"/>
      <protection locked="0"/>
    </xf>
    <xf numFmtId="0" fontId="43" fillId="17" borderId="29" xfId="24" applyFill="1" applyBorder="1" applyAlignment="1" applyProtection="1">
      <alignment horizontal="center" vertical="center"/>
      <protection locked="0"/>
    </xf>
    <xf numFmtId="0" fontId="30" fillId="17" borderId="30" xfId="0" applyFont="1" applyFill="1" applyBorder="1" applyAlignment="1" applyProtection="1">
      <alignment horizontal="center" vertical="center"/>
      <protection locked="0"/>
    </xf>
    <xf numFmtId="1" fontId="30" fillId="17" borderId="35" xfId="0" applyNumberFormat="1" applyFont="1" applyFill="1" applyBorder="1" applyAlignment="1" applyProtection="1">
      <alignment horizontal="center" vertical="center"/>
      <protection locked="0"/>
    </xf>
    <xf numFmtId="0" fontId="30" fillId="16" borderId="29" xfId="0" applyFont="1" applyFill="1" applyBorder="1" applyAlignment="1" applyProtection="1">
      <alignment horizontal="center" vertical="center"/>
      <protection locked="0"/>
    </xf>
    <xf numFmtId="0" fontId="30" fillId="16" borderId="30" xfId="0" applyFont="1" applyFill="1" applyBorder="1" applyAlignment="1" applyProtection="1">
      <alignment horizontal="center" vertical="center"/>
      <protection locked="0"/>
    </xf>
    <xf numFmtId="0" fontId="43" fillId="18" borderId="29" xfId="24" applyFill="1" applyBorder="1" applyAlignment="1" applyProtection="1">
      <alignment horizontal="center" vertical="center"/>
      <protection locked="0"/>
    </xf>
    <xf numFmtId="0" fontId="30" fillId="18" borderId="35" xfId="0" applyFont="1" applyFill="1" applyBorder="1" applyAlignment="1" applyProtection="1">
      <alignment horizontal="center" vertical="center"/>
      <protection locked="0"/>
    </xf>
    <xf numFmtId="0" fontId="30" fillId="9" borderId="29" xfId="0" applyFont="1" applyFill="1" applyBorder="1" applyAlignment="1" applyProtection="1">
      <alignment horizontal="center" vertical="center"/>
      <protection locked="0"/>
    </xf>
    <xf numFmtId="0" fontId="30" fillId="9" borderId="35" xfId="0" applyFont="1" applyFill="1" applyBorder="1" applyAlignment="1" applyProtection="1">
      <alignment horizontal="center" vertical="center"/>
      <protection locked="0"/>
    </xf>
    <xf numFmtId="0" fontId="30" fillId="18" borderId="29" xfId="0" applyFont="1" applyFill="1" applyBorder="1" applyAlignment="1" applyProtection="1">
      <alignment horizontal="center" vertical="center"/>
      <protection locked="0"/>
    </xf>
    <xf numFmtId="0" fontId="30" fillId="9" borderId="30" xfId="0" applyFont="1" applyFill="1" applyBorder="1" applyAlignment="1" applyProtection="1">
      <alignment horizontal="center" vertical="center"/>
      <protection locked="0"/>
    </xf>
    <xf numFmtId="0" fontId="30" fillId="10" borderId="29" xfId="0" applyFont="1" applyFill="1" applyBorder="1" applyAlignment="1" applyProtection="1">
      <alignment horizontal="center" vertical="center"/>
      <protection locked="0"/>
    </xf>
    <xf numFmtId="0" fontId="30" fillId="10" borderId="35" xfId="0" applyFont="1" applyFill="1" applyBorder="1" applyAlignment="1" applyProtection="1">
      <alignment horizontal="center" vertical="center"/>
      <protection locked="0"/>
    </xf>
    <xf numFmtId="0" fontId="30" fillId="10" borderId="30" xfId="0" applyFont="1" applyFill="1" applyBorder="1" applyAlignment="1" applyProtection="1">
      <alignment horizontal="center" vertical="center"/>
      <protection locked="0"/>
    </xf>
    <xf numFmtId="0" fontId="30" fillId="19" borderId="35" xfId="0" applyFont="1" applyFill="1" applyBorder="1" applyAlignment="1" applyProtection="1">
      <alignment horizontal="center" vertical="center"/>
      <protection locked="0"/>
    </xf>
    <xf numFmtId="0" fontId="30" fillId="19" borderId="30" xfId="0" applyFont="1" applyFill="1" applyBorder="1" applyAlignment="1" applyProtection="1">
      <alignment horizontal="center" vertical="center"/>
      <protection locked="0"/>
    </xf>
    <xf numFmtId="0" fontId="30" fillId="19" borderId="29" xfId="0" applyFont="1" applyFill="1" applyBorder="1" applyAlignment="1" applyProtection="1">
      <alignment horizontal="center" vertical="center"/>
      <protection locked="0"/>
    </xf>
    <xf numFmtId="164" fontId="30" fillId="19" borderId="35" xfId="0" applyNumberFormat="1" applyFont="1" applyFill="1" applyBorder="1" applyAlignment="1" applyProtection="1">
      <alignment horizontal="center" vertical="center"/>
      <protection locked="0"/>
    </xf>
    <xf numFmtId="164" fontId="30" fillId="10" borderId="35" xfId="0" applyNumberFormat="1" applyFont="1" applyFill="1" applyBorder="1" applyAlignment="1" applyProtection="1">
      <alignment horizontal="center" vertical="center"/>
      <protection locked="0"/>
    </xf>
    <xf numFmtId="0" fontId="30" fillId="20" borderId="35" xfId="0" applyFont="1" applyFill="1" applyBorder="1" applyAlignment="1" applyProtection="1">
      <alignment horizontal="center" vertical="center"/>
      <protection locked="0"/>
    </xf>
    <xf numFmtId="0" fontId="30" fillId="20" borderId="30" xfId="0" applyFont="1" applyFill="1" applyBorder="1" applyAlignment="1" applyProtection="1">
      <alignment horizontal="center" vertical="center"/>
      <protection locked="0"/>
    </xf>
    <xf numFmtId="0" fontId="31" fillId="0" borderId="0" xfId="8" applyFont="1" applyAlignment="1" applyProtection="1">
      <alignment horizontal="center" vertical="center" wrapText="1"/>
      <protection locked="0"/>
    </xf>
    <xf numFmtId="0" fontId="31" fillId="19" borderId="0" xfId="8" applyFont="1" applyFill="1" applyBorder="1" applyAlignment="1" applyProtection="1">
      <alignment horizontal="center" vertical="center" wrapText="1"/>
      <protection locked="0"/>
    </xf>
    <xf numFmtId="0" fontId="31" fillId="19" borderId="37" xfId="8" applyFont="1" applyFill="1" applyBorder="1" applyAlignment="1" applyProtection="1">
      <alignment horizontal="center" vertical="center" wrapText="1"/>
      <protection locked="0"/>
    </xf>
    <xf numFmtId="0" fontId="31" fillId="12" borderId="31" xfId="8" applyFont="1" applyFill="1" applyBorder="1" applyAlignment="1" applyProtection="1">
      <alignment horizontal="center" vertical="center" wrapText="1"/>
      <protection locked="0"/>
    </xf>
    <xf numFmtId="0" fontId="31" fillId="12" borderId="38" xfId="8" applyFont="1" applyFill="1" applyBorder="1" applyAlignment="1" applyProtection="1">
      <alignment horizontal="center" vertical="center" wrapText="1"/>
      <protection locked="0"/>
    </xf>
    <xf numFmtId="0" fontId="31" fillId="12" borderId="32" xfId="8" applyFont="1" applyFill="1" applyBorder="1" applyAlignment="1" applyProtection="1">
      <alignment horizontal="center" vertical="center" wrapText="1"/>
      <protection locked="0"/>
    </xf>
    <xf numFmtId="0" fontId="31" fillId="12" borderId="36" xfId="8" applyFont="1" applyFill="1" applyBorder="1" applyAlignment="1" applyProtection="1">
      <alignment horizontal="center" vertical="center" wrapText="1"/>
      <protection locked="0"/>
    </xf>
    <xf numFmtId="0" fontId="31" fillId="12" borderId="0" xfId="8" applyFont="1" applyFill="1" applyBorder="1" applyAlignment="1" applyProtection="1">
      <alignment horizontal="center" vertical="center" wrapText="1"/>
      <protection locked="0"/>
    </xf>
    <xf numFmtId="0" fontId="31" fillId="12" borderId="37" xfId="8" applyFont="1" applyFill="1" applyBorder="1" applyAlignment="1" applyProtection="1">
      <alignment horizontal="center" vertical="center" wrapText="1"/>
      <protection locked="0"/>
    </xf>
    <xf numFmtId="0" fontId="30" fillId="12" borderId="31" xfId="0" applyFont="1" applyFill="1" applyBorder="1" applyAlignment="1" applyProtection="1">
      <alignment horizontal="center" vertical="center" wrapText="1"/>
      <protection locked="0"/>
    </xf>
    <xf numFmtId="0" fontId="30" fillId="12" borderId="38" xfId="0" applyFont="1" applyFill="1" applyBorder="1" applyAlignment="1" applyProtection="1">
      <alignment horizontal="center" vertical="center" wrapText="1"/>
      <protection locked="0"/>
    </xf>
    <xf numFmtId="0" fontId="30" fillId="12" borderId="32" xfId="0" applyFont="1" applyFill="1" applyBorder="1" applyAlignment="1" applyProtection="1">
      <alignment horizontal="center" vertical="center" wrapText="1"/>
      <protection locked="0"/>
    </xf>
    <xf numFmtId="0" fontId="30" fillId="6" borderId="31" xfId="0" applyFont="1" applyFill="1" applyBorder="1" applyAlignment="1" applyProtection="1">
      <alignment horizontal="center" vertical="center" wrapText="1"/>
      <protection locked="0"/>
    </xf>
    <xf numFmtId="0" fontId="30" fillId="6" borderId="38" xfId="0" applyFont="1" applyFill="1" applyBorder="1" applyAlignment="1" applyProtection="1">
      <alignment horizontal="center" vertical="center" wrapText="1"/>
      <protection locked="0"/>
    </xf>
    <xf numFmtId="0" fontId="30" fillId="6" borderId="32" xfId="0" applyFont="1" applyFill="1" applyBorder="1" applyAlignment="1" applyProtection="1">
      <alignment horizontal="center" vertical="center" wrapText="1"/>
      <protection locked="0"/>
    </xf>
    <xf numFmtId="10" fontId="30" fillId="6" borderId="38" xfId="0" applyNumberFormat="1" applyFont="1" applyFill="1" applyBorder="1" applyAlignment="1" applyProtection="1">
      <alignment horizontal="center" vertical="center" wrapText="1"/>
      <protection locked="0"/>
    </xf>
    <xf numFmtId="0" fontId="30" fillId="12" borderId="36" xfId="0" applyFont="1" applyFill="1" applyBorder="1" applyAlignment="1" applyProtection="1">
      <alignment horizontal="center" vertical="center" wrapText="1"/>
      <protection locked="0"/>
    </xf>
    <xf numFmtId="0" fontId="30" fillId="12" borderId="0" xfId="0" applyFont="1" applyFill="1" applyBorder="1" applyAlignment="1" applyProtection="1">
      <alignment horizontal="center" vertical="center" wrapText="1"/>
      <protection locked="0"/>
    </xf>
    <xf numFmtId="0" fontId="30" fillId="12" borderId="37" xfId="0" applyFont="1" applyFill="1" applyBorder="1" applyAlignment="1" applyProtection="1">
      <alignment horizontal="center" vertical="center" wrapText="1"/>
      <protection locked="0"/>
    </xf>
    <xf numFmtId="0" fontId="30" fillId="6" borderId="36" xfId="0" applyFont="1" applyFill="1" applyBorder="1" applyAlignment="1" applyProtection="1">
      <alignment horizontal="center" vertical="center" wrapText="1"/>
      <protection locked="0"/>
    </xf>
    <xf numFmtId="0" fontId="30" fillId="6" borderId="0" xfId="0" applyFont="1" applyFill="1" applyBorder="1" applyAlignment="1" applyProtection="1">
      <alignment horizontal="center" vertical="center" wrapText="1"/>
      <protection locked="0"/>
    </xf>
    <xf numFmtId="0" fontId="30" fillId="6" borderId="37" xfId="0" applyFont="1" applyFill="1" applyBorder="1" applyAlignment="1" applyProtection="1">
      <alignment horizontal="center" vertical="center" wrapText="1"/>
      <protection locked="0"/>
    </xf>
    <xf numFmtId="0" fontId="30" fillId="6" borderId="28" xfId="0" applyFont="1" applyFill="1" applyBorder="1" applyAlignment="1" applyProtection="1">
      <alignment horizontal="center" vertical="center" wrapText="1"/>
      <protection locked="0"/>
    </xf>
    <xf numFmtId="0" fontId="30" fillId="17" borderId="31" xfId="0" applyFont="1" applyFill="1" applyBorder="1" applyAlignment="1" applyProtection="1">
      <alignment horizontal="center" vertical="center" wrapText="1"/>
      <protection locked="0"/>
    </xf>
    <xf numFmtId="0" fontId="30" fillId="17" borderId="38" xfId="0" applyFont="1" applyFill="1" applyBorder="1" applyAlignment="1" applyProtection="1">
      <alignment horizontal="center" vertical="center" wrapText="1"/>
      <protection locked="0"/>
    </xf>
    <xf numFmtId="0" fontId="30" fillId="16" borderId="31" xfId="0" applyFont="1" applyFill="1" applyBorder="1" applyAlignment="1" applyProtection="1">
      <alignment horizontal="center" vertical="center" wrapText="1"/>
      <protection locked="0"/>
    </xf>
    <xf numFmtId="0" fontId="30" fillId="16" borderId="38" xfId="0" applyFont="1" applyFill="1" applyBorder="1" applyAlignment="1" applyProtection="1">
      <alignment horizontal="center" vertical="center" wrapText="1"/>
      <protection locked="0"/>
    </xf>
    <xf numFmtId="0" fontId="30" fillId="17" borderId="36" xfId="0" applyFont="1" applyFill="1" applyBorder="1" applyAlignment="1" applyProtection="1">
      <alignment horizontal="center" vertical="center" wrapText="1"/>
      <protection locked="0"/>
    </xf>
    <xf numFmtId="0" fontId="30" fillId="17" borderId="0" xfId="0" applyFont="1" applyFill="1" applyBorder="1" applyAlignment="1" applyProtection="1">
      <alignment horizontal="center" vertical="center" wrapText="1"/>
      <protection locked="0"/>
    </xf>
    <xf numFmtId="0" fontId="30" fillId="17" borderId="37" xfId="0" applyFont="1" applyFill="1" applyBorder="1" applyAlignment="1" applyProtection="1">
      <alignment horizontal="center" vertical="center" wrapText="1"/>
      <protection locked="0"/>
    </xf>
    <xf numFmtId="0" fontId="30" fillId="16" borderId="0" xfId="0" applyFont="1" applyFill="1" applyBorder="1" applyAlignment="1" applyProtection="1">
      <alignment horizontal="center" vertical="center" wrapText="1"/>
      <protection locked="0"/>
    </xf>
    <xf numFmtId="1" fontId="30" fillId="17" borderId="38" xfId="0" applyNumberFormat="1" applyFont="1" applyFill="1" applyBorder="1" applyAlignment="1" applyProtection="1">
      <alignment horizontal="center" vertical="center" wrapText="1"/>
      <protection locked="0"/>
    </xf>
    <xf numFmtId="0" fontId="34" fillId="16" borderId="38" xfId="0" applyFont="1" applyFill="1" applyBorder="1" applyAlignment="1" applyProtection="1">
      <alignment horizontal="center" vertical="center" wrapText="1"/>
      <protection locked="0"/>
    </xf>
    <xf numFmtId="0" fontId="30" fillId="16" borderId="32" xfId="0" applyFont="1" applyFill="1" applyBorder="1" applyAlignment="1" applyProtection="1">
      <alignment horizontal="center" vertical="center" wrapText="1"/>
      <protection locked="0"/>
    </xf>
    <xf numFmtId="0" fontId="30" fillId="18" borderId="31" xfId="0" applyFont="1" applyFill="1" applyBorder="1" applyAlignment="1" applyProtection="1">
      <alignment horizontal="center" vertical="center" wrapText="1"/>
      <protection locked="0"/>
    </xf>
    <xf numFmtId="0" fontId="30" fillId="18" borderId="38" xfId="0" applyFont="1" applyFill="1" applyBorder="1" applyAlignment="1" applyProtection="1">
      <alignment horizontal="center" vertical="center" wrapText="1"/>
      <protection locked="0"/>
    </xf>
    <xf numFmtId="0" fontId="30" fillId="9" borderId="31" xfId="0" applyFont="1" applyFill="1" applyBorder="1" applyAlignment="1" applyProtection="1">
      <alignment horizontal="center" vertical="center" wrapText="1"/>
      <protection locked="0"/>
    </xf>
    <xf numFmtId="0" fontId="30" fillId="9" borderId="38" xfId="0" applyFont="1" applyFill="1" applyBorder="1" applyAlignment="1" applyProtection="1">
      <alignment horizontal="center" vertical="center" wrapText="1"/>
      <protection locked="0"/>
    </xf>
    <xf numFmtId="0" fontId="30" fillId="9" borderId="32" xfId="0" applyFont="1" applyFill="1" applyBorder="1" applyAlignment="1" applyProtection="1">
      <alignment horizontal="center" vertical="center" wrapText="1"/>
      <protection locked="0"/>
    </xf>
    <xf numFmtId="0" fontId="30" fillId="10" borderId="31" xfId="0" applyFont="1" applyFill="1" applyBorder="1" applyAlignment="1" applyProtection="1">
      <alignment horizontal="center" vertical="center" wrapText="1"/>
      <protection locked="0"/>
    </xf>
    <xf numFmtId="0" fontId="30" fillId="10" borderId="38" xfId="0" applyFont="1" applyFill="1" applyBorder="1" applyAlignment="1" applyProtection="1">
      <alignment horizontal="center" vertical="center" wrapText="1"/>
      <protection locked="0"/>
    </xf>
    <xf numFmtId="0" fontId="30" fillId="10" borderId="32" xfId="0" applyFont="1" applyFill="1" applyBorder="1" applyAlignment="1" applyProtection="1">
      <alignment horizontal="center" vertical="center" wrapText="1"/>
      <protection locked="0"/>
    </xf>
    <xf numFmtId="0" fontId="30" fillId="19" borderId="38" xfId="0" applyFont="1" applyFill="1" applyBorder="1" applyAlignment="1" applyProtection="1">
      <alignment horizontal="center" vertical="center" wrapText="1"/>
      <protection locked="0"/>
    </xf>
    <xf numFmtId="0" fontId="30" fillId="19" borderId="32" xfId="0" applyFont="1" applyFill="1" applyBorder="1" applyAlignment="1" applyProtection="1">
      <alignment horizontal="center" vertical="center" wrapText="1"/>
      <protection locked="0"/>
    </xf>
    <xf numFmtId="0" fontId="30" fillId="19" borderId="31" xfId="0" applyFont="1" applyFill="1" applyBorder="1" applyAlignment="1" applyProtection="1">
      <alignment horizontal="center" vertical="center" wrapText="1"/>
      <protection locked="0"/>
    </xf>
    <xf numFmtId="164" fontId="30" fillId="19" borderId="31" xfId="0" applyNumberFormat="1" applyFont="1" applyFill="1" applyBorder="1" applyAlignment="1" applyProtection="1">
      <alignment horizontal="center" vertical="center" wrapText="1"/>
      <protection locked="0"/>
    </xf>
    <xf numFmtId="164" fontId="30" fillId="19" borderId="38" xfId="0" applyNumberFormat="1" applyFont="1" applyFill="1" applyBorder="1" applyAlignment="1" applyProtection="1">
      <alignment horizontal="center" vertical="center" wrapText="1"/>
      <protection locked="0"/>
    </xf>
    <xf numFmtId="164" fontId="30" fillId="10" borderId="31" xfId="0" applyNumberFormat="1" applyFont="1" applyFill="1" applyBorder="1" applyAlignment="1" applyProtection="1">
      <alignment horizontal="center" vertical="center" wrapText="1"/>
      <protection locked="0"/>
    </xf>
    <xf numFmtId="164" fontId="30" fillId="10" borderId="38" xfId="0" applyNumberFormat="1" applyFont="1" applyFill="1" applyBorder="1" applyAlignment="1" applyProtection="1">
      <alignment horizontal="center" vertical="center" wrapText="1"/>
      <protection locked="0"/>
    </xf>
    <xf numFmtId="1" fontId="30" fillId="20" borderId="31" xfId="0" applyNumberFormat="1" applyFont="1" applyFill="1" applyBorder="1" applyAlignment="1" applyProtection="1">
      <alignment horizontal="center" vertical="center" wrapText="1"/>
      <protection locked="0"/>
    </xf>
    <xf numFmtId="0" fontId="30" fillId="20" borderId="38" xfId="0" applyFont="1" applyFill="1" applyBorder="1" applyAlignment="1" applyProtection="1">
      <alignment horizontal="center" vertical="center" wrapText="1"/>
      <protection locked="0"/>
    </xf>
    <xf numFmtId="0" fontId="30" fillId="20" borderId="32" xfId="0" applyFont="1" applyFill="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1" fillId="19" borderId="25" xfId="8" applyFont="1" applyFill="1" applyBorder="1" applyAlignment="1" applyProtection="1">
      <alignment horizontal="center" vertical="center" wrapText="1"/>
      <protection locked="0"/>
    </xf>
    <xf numFmtId="0" fontId="31" fillId="19" borderId="26" xfId="8" applyFont="1" applyFill="1" applyBorder="1" applyAlignment="1" applyProtection="1">
      <alignment horizontal="center" vertical="center" wrapText="1"/>
      <protection locked="0"/>
    </xf>
    <xf numFmtId="0" fontId="31" fillId="6" borderId="25" xfId="8" applyFont="1" applyFill="1" applyBorder="1" applyAlignment="1" applyProtection="1">
      <alignment horizontal="center" vertical="center" wrapText="1"/>
      <protection locked="0"/>
    </xf>
    <xf numFmtId="0" fontId="31" fillId="6" borderId="26" xfId="8" applyFont="1" applyFill="1" applyBorder="1" applyAlignment="1" applyProtection="1">
      <alignment horizontal="center" vertical="center" wrapText="1"/>
      <protection locked="0"/>
    </xf>
    <xf numFmtId="0" fontId="31" fillId="12" borderId="25" xfId="8" applyFont="1" applyFill="1" applyBorder="1" applyAlignment="1" applyProtection="1">
      <alignment horizontal="center" vertical="center" wrapText="1"/>
      <protection locked="0"/>
    </xf>
    <xf numFmtId="0" fontId="31" fillId="12" borderId="26" xfId="8" applyFont="1" applyFill="1" applyBorder="1" applyAlignment="1" applyProtection="1">
      <alignment horizontal="center" vertical="center" wrapText="1"/>
      <protection locked="0"/>
    </xf>
    <xf numFmtId="164" fontId="31" fillId="6" borderId="25" xfId="8" applyNumberFormat="1" applyFont="1" applyFill="1" applyBorder="1" applyAlignment="1" applyProtection="1">
      <alignment horizontal="center" vertical="center" wrapText="1"/>
      <protection locked="0"/>
    </xf>
    <xf numFmtId="10" fontId="30" fillId="6" borderId="0" xfId="0" applyNumberFormat="1" applyFont="1" applyFill="1" applyBorder="1" applyAlignment="1" applyProtection="1">
      <alignment horizontal="center" vertical="center" wrapText="1"/>
      <protection locked="0"/>
    </xf>
    <xf numFmtId="0" fontId="30" fillId="12" borderId="31" xfId="0" applyFont="1" applyFill="1" applyBorder="1" applyAlignment="1" applyProtection="1">
      <alignment horizontal="center" vertical="center" wrapText="1"/>
      <protection locked="0"/>
    </xf>
    <xf numFmtId="0" fontId="30" fillId="12" borderId="38" xfId="0" applyFont="1" applyFill="1" applyBorder="1" applyAlignment="1" applyProtection="1">
      <alignment horizontal="center" vertical="center" wrapText="1"/>
      <protection locked="0"/>
    </xf>
    <xf numFmtId="0" fontId="30" fillId="12" borderId="32" xfId="0" applyFont="1" applyFill="1" applyBorder="1" applyAlignment="1" applyProtection="1">
      <alignment horizontal="center" vertical="center" wrapText="1"/>
      <protection locked="0"/>
    </xf>
    <xf numFmtId="0" fontId="30" fillId="6" borderId="39" xfId="0" applyFont="1" applyFill="1" applyBorder="1" applyAlignment="1" applyProtection="1">
      <alignment horizontal="center" vertical="center" wrapText="1"/>
      <protection locked="0"/>
    </xf>
    <xf numFmtId="0" fontId="30" fillId="16" borderId="36" xfId="0" applyFont="1" applyFill="1" applyBorder="1" applyAlignment="1" applyProtection="1">
      <alignment horizontal="center" vertical="center" wrapText="1"/>
      <protection locked="0"/>
    </xf>
    <xf numFmtId="0" fontId="30" fillId="17" borderId="24" xfId="0" applyFont="1" applyFill="1" applyBorder="1" applyAlignment="1" applyProtection="1">
      <alignment horizontal="center" vertical="center" wrapText="1"/>
      <protection locked="0"/>
    </xf>
    <xf numFmtId="0" fontId="30" fillId="17" borderId="25" xfId="0" applyFont="1" applyFill="1" applyBorder="1" applyAlignment="1" applyProtection="1">
      <alignment horizontal="center" vertical="center" wrapText="1"/>
      <protection locked="0"/>
    </xf>
    <xf numFmtId="0" fontId="30" fillId="17" borderId="26" xfId="0" applyFont="1" applyFill="1" applyBorder="1" applyAlignment="1" applyProtection="1">
      <alignment horizontal="center" vertical="center" wrapText="1"/>
      <protection locked="0"/>
    </xf>
    <xf numFmtId="1" fontId="30" fillId="17" borderId="25" xfId="0" applyNumberFormat="1" applyFont="1" applyFill="1" applyBorder="1" applyAlignment="1" applyProtection="1">
      <alignment horizontal="center" vertical="center" wrapText="1"/>
      <protection locked="0"/>
    </xf>
    <xf numFmtId="0" fontId="34" fillId="16" borderId="0" xfId="0" applyFont="1" applyFill="1" applyBorder="1" applyAlignment="1" applyProtection="1">
      <alignment horizontal="center" vertical="center" wrapText="1"/>
      <protection locked="0"/>
    </xf>
    <xf numFmtId="0" fontId="30" fillId="16" borderId="37" xfId="0" applyFont="1" applyFill="1" applyBorder="1" applyAlignment="1" applyProtection="1">
      <alignment horizontal="center" vertical="center" wrapText="1"/>
      <protection locked="0"/>
    </xf>
    <xf numFmtId="0" fontId="30" fillId="19" borderId="0" xfId="0" applyFont="1" applyFill="1" applyBorder="1" applyAlignment="1" applyProtection="1">
      <alignment horizontal="center" vertical="center" wrapText="1"/>
      <protection locked="0"/>
    </xf>
    <xf numFmtId="0" fontId="30" fillId="19" borderId="37" xfId="0" applyFont="1" applyFill="1" applyBorder="1" applyAlignment="1" applyProtection="1">
      <alignment horizontal="center" vertical="center" wrapText="1"/>
      <protection locked="0"/>
    </xf>
    <xf numFmtId="0" fontId="30" fillId="10" borderId="36" xfId="0" applyFont="1" applyFill="1" applyBorder="1" applyAlignment="1" applyProtection="1">
      <alignment horizontal="center" vertical="center" wrapText="1"/>
      <protection locked="0"/>
    </xf>
    <xf numFmtId="0" fontId="30" fillId="10" borderId="0" xfId="0" applyFont="1" applyFill="1" applyBorder="1" applyAlignment="1" applyProtection="1">
      <alignment horizontal="center" vertical="center" wrapText="1"/>
      <protection locked="0"/>
    </xf>
    <xf numFmtId="0" fontId="30" fillId="10" borderId="37" xfId="0" applyFont="1" applyFill="1" applyBorder="1" applyAlignment="1" applyProtection="1">
      <alignment horizontal="center" vertical="center" wrapText="1"/>
      <protection locked="0"/>
    </xf>
    <xf numFmtId="0" fontId="30" fillId="19" borderId="36" xfId="0" applyFont="1" applyFill="1" applyBorder="1" applyAlignment="1" applyProtection="1">
      <alignment horizontal="center" vertical="center" wrapText="1"/>
      <protection locked="0"/>
    </xf>
    <xf numFmtId="164" fontId="30" fillId="19" borderId="36" xfId="0" applyNumberFormat="1" applyFont="1" applyFill="1" applyBorder="1" applyAlignment="1" applyProtection="1">
      <alignment horizontal="center" vertical="center" wrapText="1"/>
      <protection locked="0"/>
    </xf>
    <xf numFmtId="164" fontId="30" fillId="19" borderId="0" xfId="0" applyNumberFormat="1" applyFont="1" applyFill="1" applyBorder="1" applyAlignment="1" applyProtection="1">
      <alignment horizontal="center" vertical="center" wrapText="1"/>
      <protection locked="0"/>
    </xf>
    <xf numFmtId="164" fontId="30" fillId="10" borderId="36" xfId="0" applyNumberFormat="1" applyFont="1" applyFill="1" applyBorder="1" applyAlignment="1" applyProtection="1">
      <alignment horizontal="center" vertical="center" wrapText="1"/>
      <protection locked="0"/>
    </xf>
    <xf numFmtId="164" fontId="30" fillId="10" borderId="0" xfId="0" applyNumberFormat="1" applyFont="1" applyFill="1" applyBorder="1" applyAlignment="1" applyProtection="1">
      <alignment horizontal="center" vertical="center" wrapText="1"/>
      <protection locked="0"/>
    </xf>
    <xf numFmtId="1" fontId="30" fillId="20" borderId="36" xfId="0" applyNumberFormat="1" applyFont="1" applyFill="1" applyBorder="1" applyAlignment="1" applyProtection="1">
      <alignment horizontal="center" vertical="center" wrapText="1"/>
      <protection locked="0"/>
    </xf>
    <xf numFmtId="0" fontId="30" fillId="20" borderId="0" xfId="0" applyFont="1" applyFill="1" applyBorder="1" applyAlignment="1" applyProtection="1">
      <alignment horizontal="center" vertical="center" wrapText="1"/>
      <protection locked="0"/>
    </xf>
    <xf numFmtId="0" fontId="30" fillId="20" borderId="37" xfId="0" applyFont="1" applyFill="1" applyBorder="1" applyAlignment="1" applyProtection="1">
      <alignment horizontal="center" vertical="center" wrapText="1"/>
      <protection locked="0"/>
    </xf>
    <xf numFmtId="17" fontId="31" fillId="0" borderId="29" xfId="8" applyNumberFormat="1" applyFont="1" applyBorder="1" applyAlignment="1" applyProtection="1">
      <alignment horizontal="center" vertical="center"/>
      <protection locked="0"/>
    </xf>
    <xf numFmtId="0" fontId="31" fillId="19" borderId="35" xfId="8" applyFont="1" applyFill="1" applyBorder="1" applyAlignment="1" applyProtection="1">
      <alignment horizontal="center" vertical="center" wrapText="1"/>
      <protection locked="0"/>
    </xf>
    <xf numFmtId="0" fontId="31" fillId="19" borderId="30" xfId="8" applyFont="1" applyFill="1" applyBorder="1" applyAlignment="1" applyProtection="1">
      <alignment horizontal="center" vertical="center" wrapText="1"/>
      <protection locked="0"/>
    </xf>
    <xf numFmtId="0" fontId="31" fillId="0" borderId="35" xfId="8" applyFont="1" applyBorder="1" applyAlignment="1" applyProtection="1">
      <alignment horizontal="center" vertical="center" wrapText="1"/>
      <protection locked="0"/>
    </xf>
    <xf numFmtId="0" fontId="31" fillId="6" borderId="0" xfId="8" applyFont="1" applyFill="1" applyBorder="1" applyAlignment="1" applyProtection="1">
      <alignment horizontal="center" vertical="center" wrapText="1"/>
      <protection locked="0"/>
    </xf>
    <xf numFmtId="164" fontId="31" fillId="6" borderId="0" xfId="8" applyNumberFormat="1" applyFont="1" applyFill="1" applyBorder="1" applyAlignment="1" applyProtection="1">
      <alignment horizontal="center" vertical="center" wrapText="1"/>
      <protection locked="0"/>
    </xf>
    <xf numFmtId="0" fontId="30" fillId="13" borderId="29" xfId="0" applyFont="1" applyFill="1" applyBorder="1" applyAlignment="1" applyProtection="1">
      <alignment horizontal="center" vertical="center" wrapText="1"/>
      <protection locked="0"/>
    </xf>
    <xf numFmtId="0" fontId="30" fillId="13" borderId="35" xfId="0" applyFont="1" applyFill="1" applyBorder="1" applyAlignment="1" applyProtection="1">
      <alignment horizontal="center" vertical="center" wrapText="1"/>
      <protection locked="0"/>
    </xf>
    <xf numFmtId="0" fontId="30" fillId="13" borderId="30" xfId="0" applyFont="1" applyFill="1" applyBorder="1" applyAlignment="1" applyProtection="1">
      <alignment horizontal="center" vertical="center" wrapText="1"/>
      <protection locked="0"/>
    </xf>
    <xf numFmtId="10" fontId="30" fillId="13" borderId="35" xfId="0" applyNumberFormat="1" applyFont="1" applyFill="1" applyBorder="1" applyAlignment="1" applyProtection="1">
      <alignment horizontal="center" vertical="center" wrapText="1"/>
      <protection locked="0"/>
    </xf>
    <xf numFmtId="10" fontId="30" fillId="13" borderId="30" xfId="0" applyNumberFormat="1" applyFont="1" applyFill="1" applyBorder="1" applyAlignment="1" applyProtection="1">
      <alignment horizontal="center" vertical="center" wrapText="1"/>
      <protection locked="0"/>
    </xf>
    <xf numFmtId="10" fontId="30" fillId="12" borderId="29" xfId="0" applyNumberFormat="1" applyFont="1" applyFill="1" applyBorder="1" applyAlignment="1" applyProtection="1">
      <alignment horizontal="center" vertical="center" wrapText="1"/>
      <protection locked="0"/>
    </xf>
    <xf numFmtId="10" fontId="30" fillId="12" borderId="35" xfId="0" applyNumberFormat="1" applyFont="1" applyFill="1" applyBorder="1" applyAlignment="1" applyProtection="1">
      <alignment horizontal="center" vertical="center" wrapText="1"/>
      <protection locked="0"/>
    </xf>
    <xf numFmtId="10" fontId="30" fillId="12" borderId="30" xfId="0" applyNumberFormat="1" applyFont="1" applyFill="1" applyBorder="1" applyAlignment="1" applyProtection="1">
      <alignment horizontal="center" vertical="center" wrapText="1"/>
      <protection locked="0"/>
    </xf>
    <xf numFmtId="0" fontId="30" fillId="12" borderId="29" xfId="0" applyFont="1" applyFill="1" applyBorder="1" applyAlignment="1" applyProtection="1">
      <alignment horizontal="center" vertical="center" wrapText="1"/>
      <protection locked="0"/>
    </xf>
    <xf numFmtId="0" fontId="30" fillId="12" borderId="35" xfId="0" applyFont="1" applyFill="1" applyBorder="1" applyAlignment="1" applyProtection="1">
      <alignment horizontal="center" vertical="center" wrapText="1"/>
      <protection locked="0"/>
    </xf>
    <xf numFmtId="164" fontId="30" fillId="12" borderId="35" xfId="0" applyNumberFormat="1" applyFont="1" applyFill="1" applyBorder="1" applyAlignment="1" applyProtection="1">
      <alignment horizontal="center" vertical="center" wrapText="1"/>
      <protection locked="0"/>
    </xf>
    <xf numFmtId="9" fontId="30" fillId="13" borderId="35" xfId="0" applyNumberFormat="1" applyFont="1" applyFill="1" applyBorder="1" applyAlignment="1" applyProtection="1">
      <alignment horizontal="center" vertical="center" wrapText="1"/>
      <protection locked="0"/>
    </xf>
    <xf numFmtId="9" fontId="30" fillId="13" borderId="30" xfId="0" applyNumberFormat="1" applyFont="1" applyFill="1" applyBorder="1" applyAlignment="1" applyProtection="1">
      <alignment horizontal="center" vertical="center" wrapText="1"/>
      <protection locked="0"/>
    </xf>
    <xf numFmtId="164" fontId="30" fillId="13" borderId="35" xfId="0" applyNumberFormat="1" applyFont="1" applyFill="1" applyBorder="1" applyAlignment="1" applyProtection="1">
      <alignment horizontal="center" vertical="center" wrapText="1"/>
      <protection locked="0"/>
    </xf>
    <xf numFmtId="164" fontId="30" fillId="13" borderId="30" xfId="0" applyNumberFormat="1" applyFont="1" applyFill="1" applyBorder="1" applyAlignment="1" applyProtection="1">
      <alignment horizontal="center" vertical="center" wrapText="1"/>
      <protection locked="0"/>
    </xf>
    <xf numFmtId="164" fontId="30" fillId="12" borderId="30" xfId="0" applyNumberFormat="1" applyFont="1" applyFill="1" applyBorder="1" applyAlignment="1" applyProtection="1">
      <alignment horizontal="center" vertical="center" wrapText="1"/>
      <protection locked="0"/>
    </xf>
    <xf numFmtId="0" fontId="30" fillId="13" borderId="27" xfId="0" applyFont="1" applyFill="1" applyBorder="1" applyAlignment="1" applyProtection="1">
      <alignment horizontal="center" vertical="center" wrapText="1"/>
      <protection locked="0"/>
    </xf>
    <xf numFmtId="165" fontId="30" fillId="13" borderId="29" xfId="0" applyNumberFormat="1" applyFont="1" applyFill="1" applyBorder="1" applyAlignment="1" applyProtection="1">
      <alignment horizontal="center" vertical="center" wrapText="1"/>
      <protection locked="0"/>
    </xf>
    <xf numFmtId="165" fontId="30" fillId="13" borderId="35" xfId="0" applyNumberFormat="1" applyFont="1" applyFill="1" applyBorder="1" applyAlignment="1" applyProtection="1">
      <alignment horizontal="center" vertical="center" wrapText="1"/>
      <protection locked="0"/>
    </xf>
    <xf numFmtId="166" fontId="30" fillId="13" borderId="29" xfId="0" applyNumberFormat="1" applyFont="1" applyFill="1" applyBorder="1" applyAlignment="1" applyProtection="1">
      <alignment horizontal="center" vertical="center" wrapText="1"/>
      <protection locked="0"/>
    </xf>
    <xf numFmtId="166" fontId="30" fillId="13" borderId="35" xfId="0" applyNumberFormat="1" applyFont="1" applyFill="1" applyBorder="1" applyAlignment="1" applyProtection="1">
      <alignment horizontal="center" vertical="center" wrapText="1"/>
      <protection locked="0"/>
    </xf>
    <xf numFmtId="164" fontId="30" fillId="13" borderId="35" xfId="10" applyNumberFormat="1" applyFont="1" applyFill="1" applyBorder="1" applyAlignment="1" applyProtection="1">
      <alignment horizontal="center" vertical="center"/>
      <protection locked="0"/>
    </xf>
    <xf numFmtId="164" fontId="30" fillId="6" borderId="35" xfId="10" applyNumberFormat="1" applyFont="1" applyFill="1" applyBorder="1" applyAlignment="1" applyProtection="1">
      <alignment horizontal="center" vertical="center" wrapText="1"/>
      <protection locked="0"/>
    </xf>
    <xf numFmtId="164" fontId="30" fillId="6" borderId="35" xfId="0" applyNumberFormat="1" applyFont="1" applyFill="1" applyBorder="1" applyAlignment="1" applyProtection="1">
      <alignment horizontal="center" vertical="center" wrapText="1"/>
      <protection locked="0"/>
    </xf>
    <xf numFmtId="1" fontId="30" fillId="12" borderId="29" xfId="10" applyNumberFormat="1" applyFont="1" applyFill="1" applyBorder="1" applyAlignment="1" applyProtection="1">
      <alignment horizontal="center" vertical="center" wrapText="1"/>
      <protection locked="0"/>
    </xf>
    <xf numFmtId="167" fontId="30" fillId="12" borderId="35" xfId="10" applyNumberFormat="1" applyFont="1" applyFill="1" applyBorder="1" applyAlignment="1" applyProtection="1">
      <alignment horizontal="center" vertical="center" wrapText="1"/>
      <protection locked="0"/>
    </xf>
    <xf numFmtId="9" fontId="30" fillId="12" borderId="35" xfId="10" applyNumberFormat="1" applyFont="1" applyFill="1" applyBorder="1" applyAlignment="1" applyProtection="1">
      <alignment horizontal="center" vertical="center" wrapText="1"/>
      <protection locked="0"/>
    </xf>
    <xf numFmtId="164" fontId="34" fillId="6" borderId="29" xfId="10" applyNumberFormat="1" applyFont="1" applyFill="1" applyBorder="1" applyAlignment="1" applyProtection="1">
      <alignment horizontal="center" vertical="center"/>
      <protection locked="0"/>
    </xf>
    <xf numFmtId="164" fontId="30" fillId="6" borderId="35" xfId="10" applyNumberFormat="1" applyFont="1" applyFill="1" applyBorder="1" applyAlignment="1" applyProtection="1">
      <alignment horizontal="center" vertical="center"/>
      <protection locked="0"/>
    </xf>
    <xf numFmtId="9" fontId="34" fillId="6" borderId="35" xfId="10" applyNumberFormat="1" applyFont="1" applyFill="1" applyBorder="1" applyAlignment="1" applyProtection="1">
      <alignment horizontal="center" vertical="center" wrapText="1"/>
      <protection locked="0"/>
    </xf>
    <xf numFmtId="164" fontId="30" fillId="12" borderId="29" xfId="10" applyNumberFormat="1" applyFont="1" applyFill="1" applyBorder="1" applyAlignment="1" applyProtection="1">
      <alignment horizontal="center" vertical="center"/>
      <protection locked="0"/>
    </xf>
    <xf numFmtId="164" fontId="30" fillId="12" borderId="35" xfId="10" applyNumberFormat="1" applyFont="1" applyFill="1" applyBorder="1" applyAlignment="1" applyProtection="1">
      <alignment horizontal="center" vertical="center"/>
      <protection locked="0"/>
    </xf>
    <xf numFmtId="164" fontId="30" fillId="12" borderId="30" xfId="10" applyNumberFormat="1" applyFont="1" applyFill="1" applyBorder="1" applyAlignment="1" applyProtection="1">
      <alignment horizontal="center" vertical="center"/>
      <protection locked="0"/>
    </xf>
    <xf numFmtId="164" fontId="30" fillId="17" borderId="29" xfId="10" applyNumberFormat="1" applyFont="1" applyFill="1" applyBorder="1" applyAlignment="1" applyProtection="1">
      <alignment horizontal="center" vertical="center" wrapText="1"/>
      <protection locked="0"/>
    </xf>
    <xf numFmtId="164" fontId="30" fillId="17" borderId="35" xfId="10" applyNumberFormat="1" applyFont="1" applyFill="1" applyBorder="1" applyAlignment="1" applyProtection="1">
      <alignment horizontal="center" vertical="center" wrapText="1"/>
      <protection locked="0"/>
    </xf>
    <xf numFmtId="164" fontId="35" fillId="17" borderId="35" xfId="10" applyNumberFormat="1" applyFont="1" applyFill="1" applyBorder="1" applyAlignment="1" applyProtection="1">
      <alignment horizontal="center" vertical="center" wrapText="1"/>
      <protection locked="0"/>
    </xf>
    <xf numFmtId="164" fontId="30" fillId="16" borderId="29" xfId="10" applyNumberFormat="1" applyFont="1" applyFill="1" applyBorder="1" applyAlignment="1" applyProtection="1">
      <alignment horizontal="center" vertical="center" wrapText="1"/>
      <protection locked="0"/>
    </xf>
    <xf numFmtId="164" fontId="30" fillId="16" borderId="35" xfId="0" applyNumberFormat="1" applyFont="1" applyFill="1" applyBorder="1" applyAlignment="1" applyProtection="1">
      <alignment horizontal="center" vertical="center" wrapText="1"/>
      <protection locked="0"/>
    </xf>
    <xf numFmtId="164" fontId="30" fillId="16" borderId="35" xfId="10" applyNumberFormat="1" applyFont="1" applyFill="1" applyBorder="1" applyAlignment="1" applyProtection="1">
      <alignment horizontal="center" vertical="center" wrapText="1"/>
      <protection locked="0"/>
    </xf>
    <xf numFmtId="164" fontId="30" fillId="17" borderId="29" xfId="10" applyNumberFormat="1" applyFont="1" applyFill="1" applyBorder="1" applyAlignment="1" applyProtection="1">
      <alignment horizontal="center" vertical="center"/>
      <protection locked="0"/>
    </xf>
    <xf numFmtId="164" fontId="30" fillId="17" borderId="35" xfId="10" applyNumberFormat="1" applyFont="1" applyFill="1" applyBorder="1" applyAlignment="1" applyProtection="1">
      <alignment horizontal="center" vertical="center"/>
      <protection locked="0"/>
    </xf>
    <xf numFmtId="164" fontId="30" fillId="16" borderId="29" xfId="10" applyNumberFormat="1" applyFont="1" applyFill="1" applyBorder="1" applyAlignment="1" applyProtection="1">
      <alignment horizontal="center" vertical="center"/>
      <protection locked="0"/>
    </xf>
    <xf numFmtId="164" fontId="30" fillId="16" borderId="35" xfId="10" applyNumberFormat="1" applyFont="1" applyFill="1" applyBorder="1" applyAlignment="1" applyProtection="1">
      <alignment horizontal="center" vertical="center"/>
      <protection locked="0"/>
    </xf>
    <xf numFmtId="1" fontId="30" fillId="17" borderId="29" xfId="10" applyNumberFormat="1" applyFont="1" applyFill="1" applyBorder="1" applyAlignment="1" applyProtection="1">
      <alignment horizontal="center" vertical="center"/>
      <protection locked="0"/>
    </xf>
    <xf numFmtId="1" fontId="30" fillId="17" borderId="35" xfId="10" applyNumberFormat="1" applyFont="1" applyFill="1" applyBorder="1" applyAlignment="1" applyProtection="1">
      <alignment horizontal="center" vertical="center"/>
      <protection locked="0"/>
    </xf>
    <xf numFmtId="164" fontId="30" fillId="17" borderId="35" xfId="0" applyNumberFormat="1" applyFont="1" applyFill="1" applyBorder="1" applyAlignment="1" applyProtection="1">
      <alignment horizontal="center" vertical="center" wrapText="1"/>
      <protection locked="0"/>
    </xf>
    <xf numFmtId="164" fontId="30" fillId="17" borderId="30" xfId="0" applyNumberFormat="1" applyFont="1" applyFill="1" applyBorder="1" applyAlignment="1" applyProtection="1">
      <alignment horizontal="center" vertical="center" wrapText="1"/>
      <protection locked="0"/>
    </xf>
    <xf numFmtId="1" fontId="30" fillId="16" borderId="35" xfId="0" applyNumberFormat="1" applyFont="1" applyFill="1" applyBorder="1" applyAlignment="1" applyProtection="1">
      <alignment horizontal="center" vertical="center" wrapText="1"/>
      <protection locked="0"/>
    </xf>
    <xf numFmtId="0" fontId="30" fillId="16" borderId="35" xfId="0" applyFont="1" applyFill="1" applyBorder="1" applyAlignment="1" applyProtection="1">
      <alignment horizontal="center" vertical="center" wrapText="1"/>
      <protection locked="0"/>
    </xf>
    <xf numFmtId="1" fontId="30" fillId="17" borderId="35" xfId="0" applyNumberFormat="1" applyFont="1" applyFill="1" applyBorder="1" applyAlignment="1" applyProtection="1">
      <alignment horizontal="center" vertical="center" wrapText="1"/>
      <protection locked="0"/>
    </xf>
    <xf numFmtId="0" fontId="30" fillId="17" borderId="35" xfId="0" applyFont="1" applyFill="1" applyBorder="1" applyAlignment="1" applyProtection="1">
      <alignment horizontal="center" vertical="center" wrapText="1"/>
      <protection locked="0"/>
    </xf>
    <xf numFmtId="0" fontId="30" fillId="17" borderId="30" xfId="0" applyFont="1" applyFill="1" applyBorder="1" applyAlignment="1" applyProtection="1">
      <alignment horizontal="center" vertical="center" wrapText="1"/>
      <protection locked="0"/>
    </xf>
    <xf numFmtId="0" fontId="30" fillId="16" borderId="29" xfId="0" applyFont="1" applyFill="1" applyBorder="1" applyAlignment="1" applyProtection="1">
      <alignment horizontal="center" vertical="center" wrapText="1"/>
      <protection locked="0"/>
    </xf>
    <xf numFmtId="164" fontId="30" fillId="17" borderId="36" xfId="10" applyNumberFormat="1" applyFont="1" applyFill="1" applyBorder="1" applyAlignment="1" applyProtection="1">
      <alignment horizontal="center" vertical="center" wrapText="1"/>
      <protection locked="0"/>
    </xf>
    <xf numFmtId="164" fontId="30" fillId="17" borderId="0" xfId="10" applyNumberFormat="1" applyFont="1" applyFill="1" applyBorder="1" applyAlignment="1" applyProtection="1">
      <alignment horizontal="center" vertical="center" wrapText="1"/>
      <protection locked="0"/>
    </xf>
    <xf numFmtId="164" fontId="30" fillId="16" borderId="29" xfId="10" applyNumberFormat="1" applyFont="1" applyFill="1" applyBorder="1" applyAlignment="1" applyProtection="1">
      <alignment horizontal="left" vertical="center" wrapText="1"/>
      <protection locked="0"/>
    </xf>
    <xf numFmtId="164" fontId="30" fillId="16" borderId="35" xfId="10" applyNumberFormat="1" applyFont="1" applyFill="1" applyBorder="1" applyAlignment="1" applyProtection="1">
      <alignment horizontal="left" vertical="center" wrapText="1"/>
      <protection locked="0"/>
    </xf>
    <xf numFmtId="164" fontId="30" fillId="17" borderId="29" xfId="10" applyNumberFormat="1" applyFont="1" applyFill="1" applyBorder="1" applyAlignment="1" applyProtection="1">
      <alignment horizontal="left" vertical="center" wrapText="1"/>
      <protection locked="0"/>
    </xf>
    <xf numFmtId="164" fontId="30" fillId="17" borderId="35" xfId="10" applyNumberFormat="1" applyFont="1" applyFill="1" applyBorder="1" applyAlignment="1" applyProtection="1">
      <alignment horizontal="left" vertical="center" wrapText="1"/>
      <protection locked="0"/>
    </xf>
    <xf numFmtId="164" fontId="30" fillId="16" borderId="30" xfId="10" applyNumberFormat="1" applyFont="1" applyFill="1" applyBorder="1" applyAlignment="1" applyProtection="1">
      <alignment horizontal="center" vertical="center" wrapText="1"/>
      <protection locked="0"/>
    </xf>
    <xf numFmtId="1" fontId="30" fillId="18" borderId="29" xfId="10" applyNumberFormat="1" applyFont="1" applyFill="1" applyBorder="1" applyAlignment="1" applyProtection="1">
      <alignment horizontal="center" vertical="center" wrapText="1"/>
      <protection locked="0"/>
    </xf>
    <xf numFmtId="1" fontId="30" fillId="18" borderId="35" xfId="0" applyNumberFormat="1" applyFont="1" applyFill="1" applyBorder="1" applyAlignment="1" applyProtection="1">
      <alignment horizontal="center" vertical="center"/>
      <protection locked="0"/>
    </xf>
    <xf numFmtId="1" fontId="30" fillId="18" borderId="35" xfId="10" applyNumberFormat="1" applyFont="1" applyFill="1" applyBorder="1" applyAlignment="1" applyProtection="1">
      <alignment horizontal="center" vertical="center" wrapText="1"/>
      <protection locked="0"/>
    </xf>
    <xf numFmtId="164" fontId="30" fillId="9" borderId="29" xfId="0" applyNumberFormat="1" applyFont="1" applyFill="1" applyBorder="1" applyAlignment="1" applyProtection="1">
      <alignment horizontal="center" vertical="center" wrapText="1"/>
      <protection locked="0"/>
    </xf>
    <xf numFmtId="164" fontId="30" fillId="9" borderId="35" xfId="0" applyNumberFormat="1" applyFont="1" applyFill="1" applyBorder="1" applyAlignment="1" applyProtection="1">
      <alignment horizontal="center" vertical="center" wrapText="1"/>
      <protection locked="0"/>
    </xf>
    <xf numFmtId="9" fontId="35" fillId="5" borderId="36" xfId="0" applyNumberFormat="1" applyFont="1" applyFill="1" applyBorder="1" applyAlignment="1" applyProtection="1">
      <alignment horizontal="center" vertical="center" wrapText="1"/>
      <protection locked="0"/>
    </xf>
    <xf numFmtId="164" fontId="30" fillId="18" borderId="35" xfId="0" applyNumberFormat="1" applyFont="1" applyFill="1" applyBorder="1" applyAlignment="1" applyProtection="1">
      <alignment horizontal="center" vertical="center" wrapText="1"/>
      <protection locked="0"/>
    </xf>
    <xf numFmtId="164" fontId="30" fillId="9" borderId="30" xfId="0" applyNumberFormat="1" applyFont="1" applyFill="1" applyBorder="1" applyAlignment="1" applyProtection="1">
      <alignment horizontal="center" vertical="center" wrapText="1"/>
      <protection locked="0"/>
    </xf>
    <xf numFmtId="164" fontId="30" fillId="18" borderId="29" xfId="0" applyNumberFormat="1" applyFont="1" applyFill="1" applyBorder="1" applyAlignment="1" applyProtection="1">
      <alignment horizontal="center" vertical="center" wrapText="1"/>
      <protection locked="0"/>
    </xf>
    <xf numFmtId="164" fontId="30" fillId="18" borderId="30" xfId="0" applyNumberFormat="1" applyFont="1" applyFill="1" applyBorder="1" applyAlignment="1" applyProtection="1">
      <alignment horizontal="center" vertical="center" wrapText="1"/>
      <protection locked="0"/>
    </xf>
    <xf numFmtId="164" fontId="30" fillId="18" borderId="35" xfId="0" applyNumberFormat="1" applyFont="1" applyFill="1" applyBorder="1" applyAlignment="1" applyProtection="1">
      <alignment horizontal="center" vertical="center"/>
      <protection locked="0"/>
    </xf>
    <xf numFmtId="164" fontId="30" fillId="9" borderId="35" xfId="0" applyNumberFormat="1" applyFont="1" applyFill="1" applyBorder="1" applyAlignment="1" applyProtection="1">
      <alignment horizontal="center" vertical="center"/>
      <protection locked="0"/>
    </xf>
    <xf numFmtId="164" fontId="30" fillId="9" borderId="30" xfId="0" applyNumberFormat="1" applyFont="1" applyFill="1" applyBorder="1" applyAlignment="1" applyProtection="1">
      <alignment horizontal="center" vertical="center"/>
      <protection locked="0"/>
    </xf>
    <xf numFmtId="0" fontId="30" fillId="6" borderId="29" xfId="0" applyFont="1" applyFill="1" applyBorder="1" applyAlignment="1" applyProtection="1">
      <alignment horizontal="center" vertical="center" wrapText="1"/>
      <protection locked="0"/>
    </xf>
    <xf numFmtId="164" fontId="30" fillId="10" borderId="29" xfId="0" applyNumberFormat="1" applyFont="1" applyFill="1" applyBorder="1" applyAlignment="1" applyProtection="1">
      <alignment horizontal="center" vertical="center" wrapText="1"/>
      <protection locked="0"/>
    </xf>
    <xf numFmtId="164" fontId="30" fillId="10" borderId="35" xfId="0" applyNumberFormat="1" applyFont="1" applyFill="1" applyBorder="1" applyAlignment="1" applyProtection="1">
      <alignment horizontal="center" vertical="center" wrapText="1"/>
      <protection locked="0"/>
    </xf>
    <xf numFmtId="164" fontId="30" fillId="10" borderId="30" xfId="0" applyNumberFormat="1" applyFont="1" applyFill="1" applyBorder="1" applyAlignment="1" applyProtection="1">
      <alignment horizontal="center" vertical="center" wrapText="1"/>
      <protection locked="0"/>
    </xf>
    <xf numFmtId="164" fontId="30" fillId="19" borderId="29" xfId="0" applyNumberFormat="1" applyFont="1" applyFill="1" applyBorder="1" applyAlignment="1" applyProtection="1">
      <alignment horizontal="center" vertical="center" wrapText="1"/>
      <protection locked="0"/>
    </xf>
    <xf numFmtId="164" fontId="30" fillId="6" borderId="0" xfId="0" applyNumberFormat="1" applyFont="1" applyFill="1" applyBorder="1" applyAlignment="1" applyProtection="1">
      <alignment horizontal="center" vertical="center"/>
      <protection locked="0"/>
    </xf>
    <xf numFmtId="165" fontId="30" fillId="10" borderId="29" xfId="0" applyNumberFormat="1" applyFont="1" applyFill="1" applyBorder="1" applyAlignment="1" applyProtection="1">
      <alignment horizontal="center" vertical="center" wrapText="1"/>
      <protection locked="0"/>
    </xf>
    <xf numFmtId="0" fontId="30" fillId="10" borderId="35" xfId="0" applyFont="1" applyFill="1" applyBorder="1" applyAlignment="1" applyProtection="1">
      <alignment horizontal="center" vertical="center" wrapText="1"/>
      <protection locked="0"/>
    </xf>
    <xf numFmtId="165" fontId="30" fillId="10" borderId="30" xfId="0" applyNumberFormat="1" applyFont="1" applyFill="1" applyBorder="1" applyAlignment="1" applyProtection="1">
      <alignment horizontal="center" vertical="center" wrapText="1"/>
      <protection locked="0"/>
    </xf>
    <xf numFmtId="164" fontId="30" fillId="19" borderId="35" xfId="0" applyNumberFormat="1" applyFont="1" applyFill="1" applyBorder="1" applyAlignment="1" applyProtection="1">
      <alignment horizontal="center" vertical="center" wrapText="1"/>
      <protection locked="0"/>
    </xf>
    <xf numFmtId="164" fontId="30" fillId="19" borderId="30" xfId="0" applyNumberFormat="1" applyFont="1" applyFill="1" applyBorder="1" applyAlignment="1" applyProtection="1">
      <alignment horizontal="center" vertical="center" wrapText="1"/>
      <protection locked="0"/>
    </xf>
    <xf numFmtId="1" fontId="30" fillId="20" borderId="29" xfId="0" applyNumberFormat="1" applyFont="1" applyFill="1" applyBorder="1" applyAlignment="1" applyProtection="1">
      <alignment horizontal="center" vertical="center" wrapText="1"/>
      <protection locked="0"/>
    </xf>
    <xf numFmtId="0" fontId="30" fillId="20" borderId="35" xfId="0" applyFont="1" applyFill="1" applyBorder="1" applyAlignment="1" applyProtection="1">
      <alignment horizontal="center" vertical="center" wrapText="1"/>
      <protection locked="0"/>
    </xf>
    <xf numFmtId="0" fontId="30" fillId="20" borderId="30" xfId="0" applyFont="1" applyFill="1" applyBorder="1" applyAlignment="1" applyProtection="1">
      <alignment horizontal="center" vertical="center" wrapText="1"/>
      <protection locked="0"/>
    </xf>
    <xf numFmtId="17" fontId="31" fillId="0" borderId="36" xfId="8" applyNumberFormat="1" applyFont="1" applyBorder="1" applyAlignment="1" applyProtection="1">
      <alignment horizontal="center" vertical="center"/>
      <protection locked="0"/>
    </xf>
    <xf numFmtId="0" fontId="31" fillId="0" borderId="0" xfId="8" applyFont="1" applyBorder="1" applyAlignment="1" applyProtection="1">
      <alignment horizontal="center" vertical="center" wrapText="1"/>
      <protection locked="0"/>
    </xf>
    <xf numFmtId="0" fontId="30" fillId="13" borderId="36" xfId="0"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wrapText="1"/>
      <protection locked="0"/>
    </xf>
    <xf numFmtId="0" fontId="30" fillId="13" borderId="37" xfId="0" applyFont="1" applyFill="1" applyBorder="1" applyAlignment="1" applyProtection="1">
      <alignment horizontal="center" vertical="center" wrapText="1"/>
      <protection locked="0"/>
    </xf>
    <xf numFmtId="10" fontId="30" fillId="13" borderId="0" xfId="0" applyNumberFormat="1" applyFont="1" applyFill="1" applyBorder="1" applyAlignment="1" applyProtection="1">
      <alignment horizontal="center" vertical="center" wrapText="1"/>
      <protection locked="0"/>
    </xf>
    <xf numFmtId="10" fontId="30" fillId="13" borderId="37" xfId="0" applyNumberFormat="1" applyFont="1" applyFill="1" applyBorder="1" applyAlignment="1" applyProtection="1">
      <alignment horizontal="center" vertical="center" wrapText="1"/>
      <protection locked="0"/>
    </xf>
    <xf numFmtId="10" fontId="30" fillId="12" borderId="36" xfId="0" applyNumberFormat="1" applyFont="1" applyFill="1" applyBorder="1" applyAlignment="1" applyProtection="1">
      <alignment horizontal="center" vertical="center" wrapText="1"/>
      <protection locked="0"/>
    </xf>
    <xf numFmtId="10" fontId="30" fillId="12" borderId="0" xfId="0" applyNumberFormat="1" applyFont="1" applyFill="1" applyBorder="1" applyAlignment="1" applyProtection="1">
      <alignment horizontal="center" vertical="center" wrapText="1"/>
      <protection locked="0"/>
    </xf>
    <xf numFmtId="10" fontId="30" fillId="12" borderId="37" xfId="0" applyNumberFormat="1" applyFont="1" applyFill="1" applyBorder="1" applyAlignment="1" applyProtection="1">
      <alignment horizontal="center" vertical="center" wrapText="1"/>
      <protection locked="0"/>
    </xf>
    <xf numFmtId="10" fontId="30" fillId="12" borderId="0" xfId="10" applyNumberFormat="1" applyFont="1" applyFill="1" applyBorder="1" applyAlignment="1" applyProtection="1">
      <alignment horizontal="center" vertical="center" wrapText="1"/>
      <protection locked="0"/>
    </xf>
    <xf numFmtId="164" fontId="30" fillId="12" borderId="0" xfId="0" applyNumberFormat="1" applyFont="1" applyFill="1" applyBorder="1" applyAlignment="1" applyProtection="1">
      <alignment horizontal="center" vertical="center" wrapText="1"/>
      <protection locked="0"/>
    </xf>
    <xf numFmtId="164" fontId="30" fillId="12" borderId="0" xfId="10" applyNumberFormat="1" applyFont="1" applyFill="1" applyBorder="1" applyAlignment="1" applyProtection="1">
      <alignment horizontal="center" vertical="center" wrapText="1"/>
      <protection locked="0"/>
    </xf>
    <xf numFmtId="0" fontId="30" fillId="13" borderId="36" xfId="10" applyFont="1" applyFill="1" applyBorder="1" applyAlignment="1" applyProtection="1">
      <alignment horizontal="center" vertical="center" wrapText="1"/>
      <protection locked="0"/>
    </xf>
    <xf numFmtId="9" fontId="30" fillId="13" borderId="0" xfId="10" applyNumberFormat="1" applyFont="1" applyFill="1" applyBorder="1" applyAlignment="1" applyProtection="1">
      <alignment horizontal="center" vertical="center" wrapText="1"/>
      <protection locked="0"/>
    </xf>
    <xf numFmtId="9" fontId="30" fillId="13" borderId="37" xfId="0" applyNumberFormat="1" applyFont="1" applyFill="1" applyBorder="1" applyAlignment="1" applyProtection="1">
      <alignment horizontal="center" vertical="center" wrapText="1"/>
      <protection locked="0"/>
    </xf>
    <xf numFmtId="164" fontId="30" fillId="13" borderId="36" xfId="10" applyNumberFormat="1" applyFont="1" applyFill="1" applyBorder="1" applyAlignment="1" applyProtection="1">
      <alignment horizontal="center" vertical="center" wrapText="1"/>
      <protection locked="0"/>
    </xf>
    <xf numFmtId="164" fontId="30" fillId="13" borderId="0" xfId="10" applyNumberFormat="1" applyFont="1" applyFill="1" applyBorder="1" applyAlignment="1" applyProtection="1">
      <alignment horizontal="center" vertical="center" wrapText="1"/>
      <protection locked="0"/>
    </xf>
    <xf numFmtId="164" fontId="30" fillId="13" borderId="37" xfId="10" applyNumberFormat="1" applyFont="1" applyFill="1" applyBorder="1" applyAlignment="1" applyProtection="1">
      <alignment horizontal="center" vertical="center"/>
      <protection locked="0"/>
    </xf>
    <xf numFmtId="9" fontId="30" fillId="12" borderId="0" xfId="10" applyNumberFormat="1" applyFont="1" applyFill="1" applyBorder="1" applyAlignment="1" applyProtection="1">
      <alignment horizontal="center" vertical="center" wrapText="1"/>
      <protection locked="0"/>
    </xf>
    <xf numFmtId="164" fontId="30" fillId="12" borderId="37" xfId="0" applyNumberFormat="1" applyFont="1" applyFill="1" applyBorder="1" applyAlignment="1" applyProtection="1">
      <alignment horizontal="center" vertical="center" wrapText="1"/>
      <protection locked="0"/>
    </xf>
    <xf numFmtId="165" fontId="30" fillId="13" borderId="36" xfId="10" applyNumberFormat="1" applyFont="1" applyFill="1" applyBorder="1" applyAlignment="1" applyProtection="1">
      <alignment horizontal="center" vertical="center"/>
      <protection locked="0"/>
    </xf>
    <xf numFmtId="165" fontId="30" fillId="13" borderId="0" xfId="10" applyNumberFormat="1" applyFont="1" applyFill="1" applyBorder="1" applyAlignment="1" applyProtection="1">
      <alignment horizontal="center" vertical="center"/>
      <protection locked="0"/>
    </xf>
    <xf numFmtId="165" fontId="30" fillId="13" borderId="0" xfId="0" applyNumberFormat="1" applyFont="1" applyFill="1" applyBorder="1" applyAlignment="1" applyProtection="1">
      <alignment horizontal="center" vertical="center" wrapText="1"/>
      <protection locked="0"/>
    </xf>
    <xf numFmtId="166" fontId="30" fillId="13" borderId="36" xfId="10" applyNumberFormat="1" applyFont="1" applyFill="1" applyBorder="1" applyAlignment="1" applyProtection="1">
      <alignment horizontal="center" vertical="center"/>
      <protection locked="0"/>
    </xf>
    <xf numFmtId="166" fontId="30" fillId="13" borderId="0" xfId="10" applyNumberFormat="1" applyFont="1" applyFill="1" applyBorder="1" applyAlignment="1" applyProtection="1">
      <alignment horizontal="center" vertical="center"/>
      <protection locked="0"/>
    </xf>
    <xf numFmtId="164" fontId="30" fillId="13" borderId="0" xfId="10" applyNumberFormat="1" applyFont="1" applyFill="1" applyBorder="1" applyAlignment="1" applyProtection="1">
      <alignment horizontal="center" vertical="center"/>
      <protection locked="0"/>
    </xf>
    <xf numFmtId="164" fontId="30" fillId="13" borderId="0" xfId="0" applyNumberFormat="1" applyFont="1" applyFill="1" applyBorder="1" applyAlignment="1" applyProtection="1">
      <alignment horizontal="center" vertical="center" wrapText="1"/>
      <protection locked="0"/>
    </xf>
    <xf numFmtId="164" fontId="30" fillId="6" borderId="0" xfId="10" applyNumberFormat="1" applyFont="1" applyFill="1" applyBorder="1" applyAlignment="1" applyProtection="1">
      <alignment horizontal="center" vertical="center" wrapText="1"/>
      <protection locked="0"/>
    </xf>
    <xf numFmtId="1" fontId="30" fillId="12" borderId="36" xfId="10" applyNumberFormat="1" applyFont="1" applyFill="1" applyBorder="1" applyAlignment="1" applyProtection="1">
      <alignment horizontal="center" vertical="center" wrapText="1"/>
      <protection locked="0"/>
    </xf>
    <xf numFmtId="167" fontId="30" fillId="12" borderId="0" xfId="10" applyNumberFormat="1" applyFont="1" applyFill="1" applyBorder="1" applyAlignment="1" applyProtection="1">
      <alignment horizontal="center" vertical="center" wrapText="1"/>
      <protection locked="0"/>
    </xf>
    <xf numFmtId="164" fontId="34" fillId="6" borderId="36" xfId="10" applyNumberFormat="1" applyFont="1" applyFill="1" applyBorder="1" applyAlignment="1" applyProtection="1">
      <alignment horizontal="center" vertical="center"/>
      <protection locked="0"/>
    </xf>
    <xf numFmtId="164" fontId="30" fillId="6" borderId="0" xfId="10" applyNumberFormat="1" applyFont="1" applyFill="1" applyBorder="1" applyAlignment="1" applyProtection="1">
      <alignment horizontal="center" vertical="center"/>
      <protection locked="0"/>
    </xf>
    <xf numFmtId="9" fontId="34" fillId="6" borderId="0" xfId="10" applyNumberFormat="1" applyFont="1" applyFill="1" applyBorder="1" applyAlignment="1" applyProtection="1">
      <alignment horizontal="center" vertical="center" wrapText="1"/>
      <protection locked="0"/>
    </xf>
    <xf numFmtId="164" fontId="30" fillId="12" borderId="36" xfId="10" applyNumberFormat="1" applyFont="1" applyFill="1" applyBorder="1" applyAlignment="1" applyProtection="1">
      <alignment horizontal="center" vertical="center"/>
      <protection locked="0"/>
    </xf>
    <xf numFmtId="164" fontId="30" fillId="12" borderId="0" xfId="10" applyNumberFormat="1" applyFont="1" applyFill="1" applyBorder="1" applyAlignment="1" applyProtection="1">
      <alignment horizontal="center" vertical="center"/>
      <protection locked="0"/>
    </xf>
    <xf numFmtId="164" fontId="30" fillId="12" borderId="37" xfId="10" applyNumberFormat="1" applyFont="1" applyFill="1" applyBorder="1" applyAlignment="1" applyProtection="1">
      <alignment horizontal="center" vertical="center"/>
      <protection locked="0"/>
    </xf>
    <xf numFmtId="164" fontId="30" fillId="17" borderId="36" xfId="0" applyNumberFormat="1" applyFont="1" applyFill="1" applyBorder="1" applyAlignment="1" applyProtection="1">
      <alignment horizontal="center" vertical="center" wrapText="1"/>
      <protection locked="0"/>
    </xf>
    <xf numFmtId="164" fontId="30" fillId="17" borderId="0" xfId="10" applyNumberFormat="1" applyFont="1" applyFill="1" applyBorder="1" applyAlignment="1" applyProtection="1">
      <alignment horizontal="center" vertical="center"/>
      <protection locked="0"/>
    </xf>
    <xf numFmtId="164" fontId="35" fillId="17" borderId="0" xfId="10" applyNumberFormat="1" applyFont="1" applyFill="1" applyBorder="1" applyAlignment="1" applyProtection="1">
      <alignment horizontal="center" vertical="center"/>
      <protection locked="0"/>
    </xf>
    <xf numFmtId="164" fontId="35" fillId="17" borderId="0" xfId="10" applyNumberFormat="1" applyFont="1" applyFill="1" applyBorder="1" applyAlignment="1" applyProtection="1">
      <alignment horizontal="center" vertical="center" wrapText="1"/>
      <protection locked="0"/>
    </xf>
    <xf numFmtId="164" fontId="30" fillId="16" borderId="36" xfId="10" applyNumberFormat="1" applyFont="1" applyFill="1" applyBorder="1" applyAlignment="1" applyProtection="1">
      <alignment horizontal="center" vertical="center" wrapText="1"/>
      <protection locked="0"/>
    </xf>
    <xf numFmtId="164" fontId="30" fillId="16" borderId="0" xfId="0" applyNumberFormat="1" applyFont="1" applyFill="1" applyBorder="1" applyAlignment="1" applyProtection="1">
      <alignment horizontal="center" vertical="center" wrapText="1"/>
      <protection locked="0"/>
    </xf>
    <xf numFmtId="164" fontId="30" fillId="16" borderId="0" xfId="10" applyNumberFormat="1" applyFont="1" applyFill="1" applyBorder="1" applyAlignment="1" applyProtection="1">
      <alignment horizontal="center" vertical="center" wrapText="1"/>
      <protection locked="0"/>
    </xf>
    <xf numFmtId="164" fontId="30" fillId="16" borderId="36" xfId="10" applyNumberFormat="1" applyFont="1" applyFill="1" applyBorder="1" applyAlignment="1" applyProtection="1">
      <alignment horizontal="center" vertical="center"/>
      <protection locked="0"/>
    </xf>
    <xf numFmtId="164" fontId="30" fillId="16" borderId="0" xfId="10" applyNumberFormat="1" applyFont="1" applyFill="1" applyBorder="1" applyAlignment="1" applyProtection="1">
      <alignment horizontal="center" vertical="center"/>
      <protection locked="0"/>
    </xf>
    <xf numFmtId="1" fontId="30" fillId="17" borderId="36" xfId="10" applyNumberFormat="1" applyFont="1" applyFill="1" applyBorder="1" applyAlignment="1" applyProtection="1">
      <alignment horizontal="center" vertical="center"/>
      <protection locked="0"/>
    </xf>
    <xf numFmtId="1" fontId="30" fillId="17" borderId="0" xfId="10" applyNumberFormat="1" applyFont="1" applyFill="1" applyBorder="1" applyAlignment="1" applyProtection="1">
      <alignment horizontal="center" vertical="center"/>
      <protection locked="0"/>
    </xf>
    <xf numFmtId="164" fontId="30" fillId="17" borderId="37" xfId="10" applyNumberFormat="1" applyFont="1" applyFill="1" applyBorder="1" applyAlignment="1" applyProtection="1">
      <alignment horizontal="center" vertical="center" wrapText="1"/>
      <protection locked="0"/>
    </xf>
    <xf numFmtId="1" fontId="30" fillId="16" borderId="0" xfId="10" applyNumberFormat="1" applyFont="1" applyFill="1" applyBorder="1" applyAlignment="1" applyProtection="1">
      <alignment horizontal="center" vertical="center" wrapText="1"/>
      <protection locked="0"/>
    </xf>
    <xf numFmtId="1" fontId="30" fillId="17" borderId="0" xfId="10" applyNumberFormat="1" applyFont="1" applyFill="1" applyBorder="1" applyAlignment="1" applyProtection="1">
      <alignment horizontal="center" vertical="center" wrapText="1"/>
      <protection locked="0"/>
    </xf>
    <xf numFmtId="10" fontId="30" fillId="17" borderId="0" xfId="10" applyNumberFormat="1" applyFont="1" applyFill="1" applyBorder="1" applyProtection="1">
      <protection locked="0"/>
    </xf>
    <xf numFmtId="10" fontId="30" fillId="17" borderId="37" xfId="10" applyNumberFormat="1" applyFont="1" applyFill="1" applyBorder="1" applyProtection="1">
      <protection locked="0"/>
    </xf>
    <xf numFmtId="10" fontId="30" fillId="16" borderId="36" xfId="10" applyNumberFormat="1" applyFont="1" applyFill="1" applyBorder="1" applyAlignment="1" applyProtection="1">
      <alignment horizontal="center"/>
      <protection locked="0"/>
    </xf>
    <xf numFmtId="10" fontId="30" fillId="16" borderId="0" xfId="10" applyNumberFormat="1" applyFont="1" applyFill="1" applyBorder="1" applyAlignment="1" applyProtection="1">
      <alignment horizontal="center"/>
      <protection locked="0"/>
    </xf>
    <xf numFmtId="10" fontId="30" fillId="17" borderId="36" xfId="10" applyNumberFormat="1" applyFont="1" applyFill="1" applyBorder="1" applyAlignment="1" applyProtection="1">
      <alignment horizontal="center"/>
      <protection locked="0"/>
    </xf>
    <xf numFmtId="10" fontId="30" fillId="17" borderId="0" xfId="10" applyNumberFormat="1" applyFont="1" applyFill="1" applyBorder="1" applyAlignment="1" applyProtection="1">
      <alignment horizontal="center"/>
      <protection locked="0"/>
    </xf>
    <xf numFmtId="10" fontId="30" fillId="16" borderId="36" xfId="10" applyNumberFormat="1" applyFont="1" applyFill="1" applyBorder="1" applyProtection="1">
      <protection locked="0"/>
    </xf>
    <xf numFmtId="164" fontId="30" fillId="16" borderId="36" xfId="0" applyNumberFormat="1" applyFont="1" applyFill="1" applyBorder="1" applyAlignment="1" applyProtection="1">
      <alignment horizontal="center" vertical="center" wrapText="1"/>
      <protection locked="0"/>
    </xf>
    <xf numFmtId="164" fontId="30" fillId="16" borderId="37" xfId="0" applyNumberFormat="1" applyFont="1" applyFill="1" applyBorder="1" applyAlignment="1" applyProtection="1">
      <alignment horizontal="center" vertical="center" wrapText="1"/>
      <protection locked="0"/>
    </xf>
    <xf numFmtId="164" fontId="30" fillId="17" borderId="0" xfId="0" applyNumberFormat="1" applyFont="1" applyFill="1" applyBorder="1" applyAlignment="1" applyProtection="1">
      <alignment horizontal="center" vertical="center" wrapText="1"/>
      <protection locked="0"/>
    </xf>
    <xf numFmtId="1" fontId="30" fillId="18" borderId="36" xfId="0" applyNumberFormat="1" applyFont="1" applyFill="1" applyBorder="1" applyAlignment="1" applyProtection="1">
      <alignment horizontal="center" vertical="center" wrapText="1"/>
      <protection locked="0"/>
    </xf>
    <xf numFmtId="1" fontId="30" fillId="18" borderId="0" xfId="0" applyNumberFormat="1" applyFont="1" applyFill="1" applyBorder="1" applyAlignment="1" applyProtection="1">
      <alignment horizontal="center" vertical="center"/>
      <protection locked="0"/>
    </xf>
    <xf numFmtId="1" fontId="30" fillId="18" borderId="0" xfId="10" applyNumberFormat="1" applyFont="1" applyFill="1" applyBorder="1" applyAlignment="1" applyProtection="1">
      <alignment horizontal="center" vertical="center" wrapText="1"/>
      <protection locked="0"/>
    </xf>
    <xf numFmtId="164" fontId="30" fillId="9" borderId="36" xfId="0" applyNumberFormat="1" applyFont="1" applyFill="1" applyBorder="1" applyAlignment="1" applyProtection="1">
      <alignment horizontal="center" vertical="center" wrapText="1"/>
      <protection locked="0"/>
    </xf>
    <xf numFmtId="164" fontId="30" fillId="9" borderId="0" xfId="0" applyNumberFormat="1" applyFont="1" applyFill="1" applyBorder="1" applyAlignment="1" applyProtection="1">
      <alignment horizontal="center" vertical="center" wrapText="1"/>
      <protection locked="0"/>
    </xf>
    <xf numFmtId="164" fontId="30" fillId="18" borderId="0" xfId="0" applyNumberFormat="1" applyFont="1" applyFill="1" applyBorder="1" applyAlignment="1" applyProtection="1">
      <alignment horizontal="center" vertical="center" wrapText="1"/>
      <protection locked="0"/>
    </xf>
    <xf numFmtId="164" fontId="30" fillId="9" borderId="37" xfId="0" applyNumberFormat="1" applyFont="1" applyFill="1" applyBorder="1" applyAlignment="1" applyProtection="1">
      <alignment horizontal="center" vertical="center" wrapText="1"/>
      <protection locked="0"/>
    </xf>
    <xf numFmtId="164" fontId="30" fillId="18" borderId="36" xfId="0" applyNumberFormat="1" applyFont="1" applyFill="1" applyBorder="1" applyAlignment="1" applyProtection="1">
      <alignment horizontal="center" vertical="center" wrapText="1"/>
      <protection locked="0"/>
    </xf>
    <xf numFmtId="164" fontId="30" fillId="18" borderId="37" xfId="0" applyNumberFormat="1" applyFont="1" applyFill="1" applyBorder="1" applyAlignment="1" applyProtection="1">
      <alignment horizontal="center" vertical="center" wrapText="1"/>
      <protection locked="0"/>
    </xf>
    <xf numFmtId="164" fontId="30" fillId="18" borderId="0" xfId="0" applyNumberFormat="1" applyFont="1" applyFill="1" applyBorder="1" applyAlignment="1" applyProtection="1">
      <alignment horizontal="center" vertical="center"/>
      <protection locked="0"/>
    </xf>
    <xf numFmtId="164" fontId="30" fillId="9" borderId="0" xfId="0" applyNumberFormat="1" applyFont="1" applyFill="1" applyBorder="1" applyAlignment="1" applyProtection="1">
      <alignment horizontal="center" vertical="center"/>
      <protection locked="0"/>
    </xf>
    <xf numFmtId="164" fontId="30" fillId="9" borderId="37" xfId="0" applyNumberFormat="1" applyFont="1" applyFill="1" applyBorder="1" applyAlignment="1" applyProtection="1">
      <alignment horizontal="center" vertical="center"/>
      <protection locked="0"/>
    </xf>
    <xf numFmtId="164" fontId="30" fillId="6" borderId="0" xfId="0" applyNumberFormat="1" applyFont="1" applyFill="1" applyBorder="1" applyAlignment="1" applyProtection="1">
      <alignment horizontal="center" vertical="center" wrapText="1"/>
      <protection locked="0"/>
    </xf>
    <xf numFmtId="164" fontId="30" fillId="10" borderId="37" xfId="0" applyNumberFormat="1" applyFont="1" applyFill="1" applyBorder="1" applyAlignment="1" applyProtection="1">
      <alignment horizontal="center" vertical="center" wrapText="1"/>
      <protection locked="0"/>
    </xf>
    <xf numFmtId="165" fontId="30" fillId="10" borderId="36" xfId="0" applyNumberFormat="1" applyFont="1" applyFill="1" applyBorder="1" applyAlignment="1" applyProtection="1">
      <alignment horizontal="center" vertical="center" wrapText="1"/>
      <protection locked="0"/>
    </xf>
    <xf numFmtId="165" fontId="30" fillId="10" borderId="37" xfId="0" applyNumberFormat="1" applyFont="1" applyFill="1" applyBorder="1" applyAlignment="1" applyProtection="1">
      <alignment horizontal="center" vertical="center" wrapText="1"/>
      <protection locked="0"/>
    </xf>
    <xf numFmtId="164" fontId="30" fillId="19" borderId="37" xfId="0" applyNumberFormat="1" applyFont="1" applyFill="1" applyBorder="1" applyAlignment="1" applyProtection="1">
      <alignment horizontal="center" vertical="center" wrapText="1"/>
      <protection locked="0"/>
    </xf>
    <xf numFmtId="10" fontId="30" fillId="6" borderId="37" xfId="0" applyNumberFormat="1" applyFont="1" applyFill="1" applyBorder="1" applyAlignment="1" applyProtection="1">
      <alignment horizontal="center" vertical="center" wrapText="1"/>
      <protection locked="0"/>
    </xf>
    <xf numFmtId="164" fontId="30" fillId="6" borderId="36" xfId="0" applyNumberFormat="1" applyFont="1" applyFill="1" applyBorder="1" applyAlignment="1" applyProtection="1">
      <alignment horizontal="center" vertical="center" wrapText="1"/>
      <protection locked="0"/>
    </xf>
    <xf numFmtId="9" fontId="30" fillId="6" borderId="0" xfId="0" applyNumberFormat="1" applyFont="1" applyFill="1" applyBorder="1" applyAlignment="1" applyProtection="1">
      <alignment horizontal="center" vertical="center" wrapText="1"/>
      <protection locked="0"/>
    </xf>
    <xf numFmtId="9" fontId="30" fillId="6" borderId="37" xfId="0" applyNumberFormat="1" applyFont="1" applyFill="1" applyBorder="1" applyAlignment="1" applyProtection="1">
      <alignment horizontal="center" vertical="center" wrapText="1"/>
      <protection locked="0"/>
    </xf>
    <xf numFmtId="164" fontId="30" fillId="13" borderId="37" xfId="0" applyNumberFormat="1" applyFont="1" applyFill="1" applyBorder="1" applyAlignment="1" applyProtection="1">
      <alignment horizontal="center" vertical="center" wrapText="1"/>
      <protection locked="0"/>
    </xf>
    <xf numFmtId="165" fontId="30" fillId="12" borderId="36" xfId="0" applyNumberFormat="1" applyFont="1" applyFill="1" applyBorder="1" applyAlignment="1" applyProtection="1">
      <alignment horizontal="center" vertical="center" wrapText="1"/>
      <protection locked="0"/>
    </xf>
    <xf numFmtId="165" fontId="30" fillId="12" borderId="0" xfId="0" applyNumberFormat="1" applyFont="1" applyFill="1" applyBorder="1" applyAlignment="1" applyProtection="1">
      <alignment horizontal="center" vertical="center" wrapText="1"/>
      <protection locked="0"/>
    </xf>
    <xf numFmtId="166" fontId="30" fillId="6" borderId="36" xfId="10" applyNumberFormat="1" applyFont="1" applyFill="1" applyBorder="1" applyAlignment="1" applyProtection="1">
      <alignment vertical="center"/>
      <protection locked="0"/>
    </xf>
    <xf numFmtId="166" fontId="30" fillId="6" borderId="0" xfId="10" applyNumberFormat="1" applyFont="1" applyFill="1" applyBorder="1" applyAlignment="1" applyProtection="1">
      <alignment vertical="center"/>
      <protection locked="0"/>
    </xf>
    <xf numFmtId="9" fontId="30" fillId="12" borderId="36" xfId="10" applyNumberFormat="1" applyFont="1" applyFill="1" applyBorder="1" applyAlignment="1" applyProtection="1">
      <alignment horizontal="center" vertical="center" wrapText="1"/>
      <protection locked="0"/>
    </xf>
    <xf numFmtId="164" fontId="30" fillId="17" borderId="37" xfId="10" applyNumberFormat="1" applyFont="1" applyFill="1" applyBorder="1" applyAlignment="1" applyProtection="1">
      <alignment horizontal="center" vertical="center"/>
      <protection locked="0"/>
    </xf>
    <xf numFmtId="1" fontId="30" fillId="16" borderId="0" xfId="10" applyNumberFormat="1" applyFont="1" applyFill="1" applyBorder="1" applyAlignment="1" applyProtection="1">
      <alignment horizontal="center" vertical="center"/>
      <protection locked="0"/>
    </xf>
    <xf numFmtId="9" fontId="30" fillId="18" borderId="36" xfId="0" applyNumberFormat="1" applyFont="1" applyFill="1" applyBorder="1" applyAlignment="1" applyProtection="1">
      <alignment horizontal="center" vertical="center" wrapText="1"/>
      <protection locked="0"/>
    </xf>
    <xf numFmtId="164" fontId="30" fillId="19" borderId="0" xfId="0" applyNumberFormat="1" applyFont="1" applyFill="1" applyBorder="1" applyAlignment="1" applyProtection="1">
      <alignment horizontal="center" vertical="center"/>
      <protection locked="0"/>
    </xf>
    <xf numFmtId="165" fontId="30" fillId="10" borderId="0" xfId="0" applyNumberFormat="1" applyFont="1" applyFill="1" applyBorder="1" applyAlignment="1" applyProtection="1">
      <alignment horizontal="center" vertical="center" wrapText="1"/>
      <protection locked="0"/>
    </xf>
    <xf numFmtId="9" fontId="30" fillId="13" borderId="0" xfId="0" applyNumberFormat="1" applyFont="1" applyFill="1" applyBorder="1" applyAlignment="1" applyProtection="1">
      <alignment horizontal="center" vertical="center" wrapText="1"/>
      <protection locked="0"/>
    </xf>
    <xf numFmtId="166" fontId="30" fillId="6" borderId="36" xfId="0" applyNumberFormat="1" applyFont="1" applyFill="1" applyBorder="1" applyAlignment="1" applyProtection="1">
      <alignment horizontal="center" vertical="center" wrapText="1"/>
      <protection locked="0"/>
    </xf>
    <xf numFmtId="166" fontId="30" fillId="6" borderId="0" xfId="0" applyNumberFormat="1" applyFont="1" applyFill="1" applyBorder="1" applyAlignment="1" applyProtection="1">
      <alignment horizontal="center" vertical="center" wrapText="1"/>
      <protection locked="0"/>
    </xf>
    <xf numFmtId="9" fontId="30" fillId="13" borderId="36" xfId="10" applyNumberFormat="1" applyFont="1" applyFill="1" applyBorder="1" applyAlignment="1" applyProtection="1">
      <alignment horizontal="center" vertical="center" wrapText="1"/>
      <protection locked="0"/>
    </xf>
    <xf numFmtId="164" fontId="30" fillId="17" borderId="36" xfId="10" applyNumberFormat="1" applyFont="1" applyFill="1" applyBorder="1" applyAlignment="1" applyProtection="1">
      <alignment horizontal="center" vertical="center"/>
      <protection locked="0"/>
    </xf>
    <xf numFmtId="164" fontId="30" fillId="17" borderId="37" xfId="0" applyNumberFormat="1" applyFont="1" applyFill="1" applyBorder="1" applyAlignment="1" applyProtection="1">
      <alignment horizontal="center" vertical="center" wrapText="1"/>
      <protection locked="0"/>
    </xf>
    <xf numFmtId="1" fontId="30" fillId="16" borderId="0" xfId="0" applyNumberFormat="1" applyFont="1" applyFill="1" applyBorder="1" applyAlignment="1" applyProtection="1">
      <alignment horizontal="center" vertical="center" wrapText="1"/>
      <protection locked="0"/>
    </xf>
    <xf numFmtId="1" fontId="30" fillId="17" borderId="0" xfId="0" applyNumberFormat="1" applyFont="1" applyFill="1" applyBorder="1" applyAlignment="1" applyProtection="1">
      <alignment horizontal="center" vertical="center" wrapText="1"/>
      <protection locked="0"/>
    </xf>
    <xf numFmtId="164" fontId="30" fillId="17" borderId="0" xfId="10" applyNumberFormat="1" applyFont="1" applyFill="1" applyBorder="1" applyAlignment="1" applyProtection="1">
      <alignment horizontal="left" vertical="center" wrapText="1"/>
      <protection locked="0"/>
    </xf>
    <xf numFmtId="164" fontId="30" fillId="16" borderId="37" xfId="10" applyNumberFormat="1" applyFont="1" applyFill="1" applyBorder="1" applyAlignment="1" applyProtection="1">
      <alignment horizontal="center" vertical="center" wrapText="1"/>
      <protection locked="0"/>
    </xf>
    <xf numFmtId="164" fontId="30" fillId="17" borderId="36" xfId="10" applyNumberFormat="1" applyFont="1" applyFill="1" applyBorder="1" applyAlignment="1" applyProtection="1">
      <alignment horizontal="left" vertical="center" wrapText="1"/>
      <protection locked="0"/>
    </xf>
    <xf numFmtId="1" fontId="30" fillId="18" borderId="36" xfId="10" applyNumberFormat="1" applyFont="1" applyFill="1" applyBorder="1" applyAlignment="1" applyProtection="1">
      <alignment horizontal="center" vertical="center" wrapText="1"/>
      <protection locked="0"/>
    </xf>
    <xf numFmtId="164" fontId="30" fillId="9" borderId="36" xfId="10" applyNumberFormat="1" applyFont="1" applyFill="1" applyBorder="1" applyAlignment="1" applyProtection="1">
      <alignment horizontal="center" vertical="center" wrapText="1"/>
      <protection locked="0"/>
    </xf>
    <xf numFmtId="164" fontId="30" fillId="9" borderId="0" xfId="10" applyNumberFormat="1" applyFont="1" applyFill="1" applyBorder="1" applyAlignment="1" applyProtection="1">
      <alignment horizontal="center" vertical="center" wrapText="1"/>
      <protection locked="0"/>
    </xf>
    <xf numFmtId="164" fontId="15" fillId="17" borderId="0" xfId="10" applyNumberFormat="1" applyFont="1" applyFill="1" applyBorder="1" applyAlignment="1" applyProtection="1">
      <alignment horizontal="center" vertical="center" wrapText="1"/>
      <protection locked="0"/>
    </xf>
    <xf numFmtId="164" fontId="15" fillId="17" borderId="37" xfId="10" applyNumberFormat="1" applyFont="1" applyFill="1" applyBorder="1" applyAlignment="1" applyProtection="1">
      <alignment horizontal="center" vertical="center" wrapText="1"/>
      <protection locked="0"/>
    </xf>
    <xf numFmtId="1" fontId="15" fillId="16" borderId="0" xfId="10" applyNumberFormat="1" applyFont="1" applyFill="1" applyBorder="1" applyAlignment="1" applyProtection="1">
      <alignment horizontal="center" vertical="center" wrapText="1"/>
      <protection locked="0"/>
    </xf>
    <xf numFmtId="164" fontId="15" fillId="16" borderId="0" xfId="10" applyNumberFormat="1" applyFont="1" applyFill="1" applyBorder="1" applyAlignment="1" applyProtection="1">
      <alignment horizontal="center" vertical="center"/>
      <protection locked="0"/>
    </xf>
    <xf numFmtId="164" fontId="15" fillId="16" borderId="0" xfId="10" applyNumberFormat="1" applyFont="1" applyFill="1" applyBorder="1" applyAlignment="1" applyProtection="1">
      <alignment horizontal="center" vertical="center" wrapText="1"/>
      <protection locked="0"/>
    </xf>
    <xf numFmtId="1" fontId="15" fillId="17" borderId="0" xfId="10" applyNumberFormat="1" applyFont="1" applyFill="1" applyBorder="1" applyAlignment="1" applyProtection="1">
      <alignment horizontal="center" vertical="center" wrapText="1"/>
      <protection locked="0"/>
    </xf>
    <xf numFmtId="164" fontId="15" fillId="17" borderId="0" xfId="10" applyNumberFormat="1" applyFont="1" applyFill="1" applyBorder="1" applyAlignment="1" applyProtection="1">
      <alignment horizontal="center" vertical="center"/>
      <protection locked="0"/>
    </xf>
    <xf numFmtId="164" fontId="15" fillId="16" borderId="36" xfId="10" applyNumberFormat="1" applyFont="1" applyFill="1" applyBorder="1" applyAlignment="1" applyProtection="1">
      <alignment horizontal="center" vertical="center"/>
      <protection locked="0"/>
    </xf>
    <xf numFmtId="164" fontId="15" fillId="17" borderId="36" xfId="10" applyNumberFormat="1" applyFont="1" applyFill="1" applyBorder="1" applyAlignment="1" applyProtection="1">
      <alignment horizontal="center" vertical="center" wrapText="1"/>
      <protection locked="0"/>
    </xf>
    <xf numFmtId="164" fontId="15" fillId="17" borderId="36" xfId="10" applyNumberFormat="1" applyFont="1" applyFill="1" applyBorder="1" applyAlignment="1" applyProtection="1">
      <alignment horizontal="center" vertical="center"/>
      <protection locked="0"/>
    </xf>
    <xf numFmtId="164" fontId="15" fillId="16" borderId="37" xfId="10" applyNumberFormat="1" applyFont="1" applyFill="1" applyBorder="1" applyAlignment="1" applyProtection="1">
      <alignment horizontal="center" vertical="center" wrapText="1"/>
      <protection locked="0"/>
    </xf>
    <xf numFmtId="9" fontId="30" fillId="6" borderId="36" xfId="0" applyNumberFormat="1" applyFont="1" applyFill="1" applyBorder="1" applyAlignment="1" applyProtection="1">
      <alignment horizontal="center" vertical="center" wrapText="1"/>
      <protection locked="0"/>
    </xf>
    <xf numFmtId="164" fontId="30" fillId="17" borderId="0" xfId="10" applyNumberFormat="1" applyFont="1" applyFill="1" applyBorder="1" applyAlignment="1" applyProtection="1">
      <alignment horizontal="center"/>
      <protection locked="0"/>
    </xf>
    <xf numFmtId="10" fontId="30" fillId="17" borderId="0" xfId="10" applyNumberFormat="1" applyFont="1" applyFill="1" applyBorder="1" applyAlignment="1" applyProtection="1">
      <alignment horizontal="center" vertical="center" wrapText="1"/>
      <protection locked="0"/>
    </xf>
    <xf numFmtId="10" fontId="30" fillId="16" borderId="36" xfId="10" applyNumberFormat="1" applyFont="1" applyFill="1" applyBorder="1" applyAlignment="1" applyProtection="1">
      <alignment horizontal="left" vertical="center" wrapText="1"/>
      <protection locked="0"/>
    </xf>
    <xf numFmtId="10" fontId="30" fillId="16" borderId="0" xfId="10" applyNumberFormat="1" applyFont="1" applyFill="1" applyBorder="1" applyAlignment="1" applyProtection="1">
      <alignment horizontal="left" vertical="center" wrapText="1"/>
      <protection locked="0"/>
    </xf>
    <xf numFmtId="10" fontId="30" fillId="17" borderId="36" xfId="10" applyNumberFormat="1" applyFont="1" applyFill="1" applyBorder="1" applyAlignment="1" applyProtection="1">
      <alignment horizontal="left" vertical="center" wrapText="1"/>
      <protection locked="0"/>
    </xf>
    <xf numFmtId="10" fontId="30" fillId="17" borderId="0" xfId="10" applyNumberFormat="1" applyFont="1" applyFill="1" applyBorder="1" applyAlignment="1" applyProtection="1">
      <alignment horizontal="left" vertical="center" wrapText="1"/>
      <protection locked="0"/>
    </xf>
    <xf numFmtId="17" fontId="31" fillId="0" borderId="31" xfId="8" applyNumberFormat="1" applyFont="1" applyBorder="1" applyAlignment="1" applyProtection="1">
      <alignment horizontal="center" vertical="center"/>
      <protection locked="0"/>
    </xf>
    <xf numFmtId="0" fontId="31" fillId="19" borderId="38" xfId="8" applyFont="1" applyFill="1" applyBorder="1" applyAlignment="1" applyProtection="1">
      <alignment horizontal="center" vertical="center" wrapText="1"/>
      <protection locked="0"/>
    </xf>
    <xf numFmtId="0" fontId="31" fillId="19" borderId="32" xfId="8" applyFont="1" applyFill="1" applyBorder="1" applyAlignment="1" applyProtection="1">
      <alignment horizontal="center" vertical="center" wrapText="1"/>
      <protection locked="0"/>
    </xf>
    <xf numFmtId="0" fontId="31" fillId="0" borderId="38" xfId="8" applyFont="1" applyBorder="1" applyAlignment="1" applyProtection="1">
      <alignment horizontal="center" vertical="center" wrapText="1"/>
      <protection locked="0"/>
    </xf>
    <xf numFmtId="0" fontId="31" fillId="6" borderId="38" xfId="8" applyFont="1" applyFill="1" applyBorder="1" applyAlignment="1" applyProtection="1">
      <alignment horizontal="center" vertical="center" wrapText="1"/>
      <protection locked="0"/>
    </xf>
    <xf numFmtId="10" fontId="30" fillId="6" borderId="32" xfId="0" applyNumberFormat="1" applyFont="1" applyFill="1" applyBorder="1" applyAlignment="1" applyProtection="1">
      <alignment horizontal="center" vertical="center" wrapText="1"/>
      <protection locked="0"/>
    </xf>
    <xf numFmtId="10" fontId="30" fillId="12" borderId="31" xfId="0" applyNumberFormat="1" applyFont="1" applyFill="1" applyBorder="1" applyAlignment="1" applyProtection="1">
      <alignment horizontal="center" vertical="center" wrapText="1"/>
      <protection locked="0"/>
    </xf>
    <xf numFmtId="10" fontId="30" fillId="12" borderId="38" xfId="0" applyNumberFormat="1" applyFont="1" applyFill="1" applyBorder="1" applyAlignment="1" applyProtection="1">
      <alignment horizontal="center" vertical="center" wrapText="1"/>
      <protection locked="0"/>
    </xf>
    <xf numFmtId="10" fontId="30" fillId="12" borderId="32" xfId="0" applyNumberFormat="1" applyFont="1" applyFill="1" applyBorder="1" applyAlignment="1" applyProtection="1">
      <alignment horizontal="center" vertical="center" wrapText="1"/>
      <protection locked="0"/>
    </xf>
    <xf numFmtId="164" fontId="30" fillId="12" borderId="38" xfId="0" applyNumberFormat="1" applyFont="1" applyFill="1" applyBorder="1" applyAlignment="1" applyProtection="1">
      <alignment horizontal="center" vertical="center" wrapText="1"/>
      <protection locked="0"/>
    </xf>
    <xf numFmtId="9" fontId="30" fillId="6" borderId="31" xfId="0" applyNumberFormat="1" applyFont="1" applyFill="1" applyBorder="1" applyAlignment="1" applyProtection="1">
      <alignment horizontal="center" vertical="center" wrapText="1"/>
      <protection locked="0"/>
    </xf>
    <xf numFmtId="9" fontId="30" fillId="6" borderId="38" xfId="0" applyNumberFormat="1" applyFont="1" applyFill="1" applyBorder="1" applyAlignment="1" applyProtection="1">
      <alignment horizontal="center" vertical="center" wrapText="1"/>
      <protection locked="0"/>
    </xf>
    <xf numFmtId="9" fontId="30" fillId="6" borderId="32" xfId="0" applyNumberFormat="1" applyFont="1" applyFill="1" applyBorder="1" applyAlignment="1" applyProtection="1">
      <alignment horizontal="center" vertical="center" wrapText="1"/>
      <protection locked="0"/>
    </xf>
    <xf numFmtId="164" fontId="30" fillId="12" borderId="32" xfId="0" applyNumberFormat="1" applyFont="1" applyFill="1" applyBorder="1" applyAlignment="1" applyProtection="1">
      <alignment horizontal="center" vertical="center" wrapText="1"/>
      <protection locked="0"/>
    </xf>
    <xf numFmtId="165" fontId="30" fillId="12" borderId="31" xfId="0" applyNumberFormat="1" applyFont="1" applyFill="1" applyBorder="1" applyAlignment="1" applyProtection="1">
      <alignment horizontal="center" vertical="center" wrapText="1"/>
      <protection locked="0"/>
    </xf>
    <xf numFmtId="165" fontId="30" fillId="12" borderId="38" xfId="0" applyNumberFormat="1" applyFont="1" applyFill="1" applyBorder="1" applyAlignment="1" applyProtection="1">
      <alignment horizontal="center" vertical="center" wrapText="1"/>
      <protection locked="0"/>
    </xf>
    <xf numFmtId="166" fontId="30" fillId="6" borderId="31" xfId="0" applyNumberFormat="1" applyFont="1" applyFill="1" applyBorder="1" applyAlignment="1" applyProtection="1">
      <alignment horizontal="center" vertical="center" wrapText="1"/>
      <protection locked="0"/>
    </xf>
    <xf numFmtId="166" fontId="30" fillId="6" borderId="38" xfId="0" applyNumberFormat="1" applyFont="1" applyFill="1" applyBorder="1" applyAlignment="1" applyProtection="1">
      <alignment horizontal="center" vertical="center" wrapText="1"/>
      <protection locked="0"/>
    </xf>
    <xf numFmtId="164" fontId="30" fillId="6" borderId="38" xfId="10" applyNumberFormat="1" applyFont="1" applyFill="1" applyBorder="1" applyAlignment="1" applyProtection="1">
      <alignment horizontal="center" vertical="center"/>
      <protection locked="0"/>
    </xf>
    <xf numFmtId="164" fontId="30" fillId="6" borderId="38" xfId="0" applyNumberFormat="1" applyFont="1" applyFill="1" applyBorder="1" applyAlignment="1" applyProtection="1">
      <alignment horizontal="center" vertical="center" wrapText="1"/>
      <protection locked="0"/>
    </xf>
    <xf numFmtId="9" fontId="30" fillId="12" borderId="31" xfId="10" applyNumberFormat="1" applyFont="1" applyFill="1" applyBorder="1" applyAlignment="1" applyProtection="1">
      <alignment horizontal="center" vertical="center" wrapText="1"/>
      <protection locked="0"/>
    </xf>
    <xf numFmtId="164" fontId="30" fillId="12" borderId="38" xfId="10" applyNumberFormat="1" applyFont="1" applyFill="1" applyBorder="1" applyAlignment="1" applyProtection="1">
      <alignment horizontal="center" vertical="center" wrapText="1"/>
      <protection locked="0"/>
    </xf>
    <xf numFmtId="164" fontId="30" fillId="6" borderId="38" xfId="10" applyNumberFormat="1" applyFont="1" applyFill="1" applyBorder="1" applyAlignment="1" applyProtection="1">
      <alignment horizontal="center" vertical="center" wrapText="1"/>
      <protection locked="0"/>
    </xf>
    <xf numFmtId="1" fontId="30" fillId="12" borderId="31" xfId="10" applyNumberFormat="1" applyFont="1" applyFill="1" applyBorder="1" applyAlignment="1" applyProtection="1">
      <alignment horizontal="center" vertical="center" wrapText="1"/>
      <protection locked="0"/>
    </xf>
    <xf numFmtId="167" fontId="30" fillId="12" borderId="38" xfId="10" applyNumberFormat="1" applyFont="1" applyFill="1" applyBorder="1" applyAlignment="1" applyProtection="1">
      <alignment horizontal="center" vertical="center" wrapText="1"/>
      <protection locked="0"/>
    </xf>
    <xf numFmtId="9" fontId="30" fillId="12" borderId="38" xfId="10" applyNumberFormat="1" applyFont="1" applyFill="1" applyBorder="1" applyAlignment="1" applyProtection="1">
      <alignment horizontal="center" vertical="center" wrapText="1"/>
      <protection locked="0"/>
    </xf>
    <xf numFmtId="164" fontId="34" fillId="6" borderId="31" xfId="10" applyNumberFormat="1" applyFont="1" applyFill="1" applyBorder="1" applyAlignment="1" applyProtection="1">
      <alignment horizontal="center" vertical="center"/>
      <protection locked="0"/>
    </xf>
    <xf numFmtId="9" fontId="34" fillId="6" borderId="38" xfId="10" applyNumberFormat="1" applyFont="1" applyFill="1" applyBorder="1" applyAlignment="1" applyProtection="1">
      <alignment horizontal="center" vertical="center" wrapText="1"/>
      <protection locked="0"/>
    </xf>
    <xf numFmtId="164" fontId="30" fillId="12" borderId="31" xfId="10" applyNumberFormat="1" applyFont="1" applyFill="1" applyBorder="1" applyAlignment="1" applyProtection="1">
      <alignment horizontal="center" vertical="center"/>
      <protection locked="0"/>
    </xf>
    <xf numFmtId="164" fontId="30" fillId="12" borderId="38" xfId="10" applyNumberFormat="1" applyFont="1" applyFill="1" applyBorder="1" applyAlignment="1" applyProtection="1">
      <alignment horizontal="center" vertical="center"/>
      <protection locked="0"/>
    </xf>
    <xf numFmtId="164" fontId="30" fillId="12" borderId="32" xfId="10" applyNumberFormat="1" applyFont="1" applyFill="1" applyBorder="1" applyAlignment="1" applyProtection="1">
      <alignment horizontal="center" vertical="center"/>
      <protection locked="0"/>
    </xf>
    <xf numFmtId="164" fontId="30" fillId="17" borderId="31" xfId="0" applyNumberFormat="1" applyFont="1" applyFill="1" applyBorder="1" applyAlignment="1" applyProtection="1">
      <alignment horizontal="center" vertical="center" wrapText="1"/>
      <protection locked="0"/>
    </xf>
    <xf numFmtId="164" fontId="30" fillId="17" borderId="38" xfId="10" applyNumberFormat="1" applyFont="1" applyFill="1" applyBorder="1" applyAlignment="1" applyProtection="1">
      <alignment horizontal="center" vertical="center" wrapText="1"/>
      <protection locked="0"/>
    </xf>
    <xf numFmtId="164" fontId="30" fillId="17" borderId="38" xfId="0" applyNumberFormat="1" applyFont="1" applyFill="1" applyBorder="1" applyAlignment="1" applyProtection="1">
      <alignment horizontal="center" vertical="center" wrapText="1"/>
      <protection locked="0"/>
    </xf>
    <xf numFmtId="164" fontId="30" fillId="16" borderId="31" xfId="0" applyNumberFormat="1" applyFont="1" applyFill="1" applyBorder="1" applyAlignment="1" applyProtection="1">
      <alignment horizontal="center" vertical="center" wrapText="1"/>
      <protection locked="0"/>
    </xf>
    <xf numFmtId="164" fontId="30" fillId="16" borderId="38" xfId="0" applyNumberFormat="1" applyFont="1" applyFill="1" applyBorder="1" applyAlignment="1" applyProtection="1">
      <alignment horizontal="center" vertical="center" wrapText="1"/>
      <protection locked="0"/>
    </xf>
    <xf numFmtId="164" fontId="30" fillId="16" borderId="38" xfId="10" applyNumberFormat="1" applyFont="1" applyFill="1" applyBorder="1" applyAlignment="1" applyProtection="1">
      <alignment horizontal="center" vertical="center" wrapText="1"/>
      <protection locked="0"/>
    </xf>
    <xf numFmtId="164" fontId="30" fillId="17" borderId="38" xfId="10" applyNumberFormat="1" applyFont="1" applyFill="1" applyBorder="1" applyAlignment="1" applyProtection="1">
      <alignment horizontal="center" vertical="center"/>
      <protection locked="0"/>
    </xf>
    <xf numFmtId="164" fontId="30" fillId="16" borderId="31" xfId="10" applyNumberFormat="1" applyFont="1" applyFill="1" applyBorder="1" applyAlignment="1" applyProtection="1">
      <alignment horizontal="center" vertical="center"/>
      <protection locked="0"/>
    </xf>
    <xf numFmtId="164" fontId="30" fillId="16" borderId="38" xfId="10" applyNumberFormat="1" applyFont="1" applyFill="1" applyBorder="1" applyAlignment="1" applyProtection="1">
      <alignment horizontal="center" vertical="center"/>
      <protection locked="0"/>
    </xf>
    <xf numFmtId="1" fontId="30" fillId="17" borderId="38" xfId="10" applyNumberFormat="1" applyFont="1" applyFill="1" applyBorder="1" applyProtection="1">
      <protection locked="0"/>
    </xf>
    <xf numFmtId="164" fontId="30" fillId="17" borderId="38" xfId="10" applyNumberFormat="1" applyFont="1" applyFill="1" applyBorder="1" applyProtection="1">
      <protection locked="0"/>
    </xf>
    <xf numFmtId="10" fontId="30" fillId="17" borderId="38" xfId="10" applyNumberFormat="1" applyFont="1" applyFill="1" applyBorder="1" applyProtection="1">
      <protection locked="0"/>
    </xf>
    <xf numFmtId="164" fontId="30" fillId="17" borderId="32" xfId="10" applyNumberFormat="1" applyFont="1" applyFill="1" applyBorder="1" applyProtection="1">
      <protection locked="0"/>
    </xf>
    <xf numFmtId="164" fontId="30" fillId="16" borderId="31" xfId="10" applyNumberFormat="1" applyFont="1" applyFill="1" applyBorder="1" applyAlignment="1" applyProtection="1">
      <alignment horizontal="center"/>
      <protection locked="0"/>
    </xf>
    <xf numFmtId="164" fontId="30" fillId="16" borderId="38" xfId="10" applyNumberFormat="1" applyFont="1" applyFill="1" applyBorder="1" applyAlignment="1" applyProtection="1">
      <alignment horizontal="center"/>
      <protection locked="0"/>
    </xf>
    <xf numFmtId="164" fontId="30" fillId="17" borderId="31" xfId="10" applyNumberFormat="1" applyFont="1" applyFill="1" applyBorder="1" applyAlignment="1" applyProtection="1">
      <alignment horizontal="center"/>
      <protection locked="0"/>
    </xf>
    <xf numFmtId="164" fontId="30" fillId="17" borderId="38" xfId="10" applyNumberFormat="1" applyFont="1" applyFill="1" applyBorder="1" applyAlignment="1" applyProtection="1">
      <alignment horizontal="center"/>
      <protection locked="0"/>
    </xf>
    <xf numFmtId="164" fontId="30" fillId="16" borderId="38" xfId="10" applyNumberFormat="1" applyFont="1" applyFill="1" applyBorder="1" applyProtection="1">
      <protection locked="0"/>
    </xf>
    <xf numFmtId="1" fontId="30" fillId="18" borderId="31" xfId="0" applyNumberFormat="1" applyFont="1" applyFill="1" applyBorder="1" applyAlignment="1" applyProtection="1">
      <alignment horizontal="center" vertical="center" wrapText="1"/>
      <protection locked="0"/>
    </xf>
    <xf numFmtId="1" fontId="30" fillId="18" borderId="38" xfId="0" applyNumberFormat="1" applyFont="1" applyFill="1" applyBorder="1" applyAlignment="1" applyProtection="1">
      <alignment horizontal="center" vertical="center"/>
      <protection locked="0"/>
    </xf>
    <xf numFmtId="1" fontId="30" fillId="18" borderId="38" xfId="10" applyNumberFormat="1" applyFont="1" applyFill="1" applyBorder="1" applyAlignment="1" applyProtection="1">
      <alignment horizontal="center" vertical="center" wrapText="1"/>
      <protection locked="0"/>
    </xf>
    <xf numFmtId="164" fontId="30" fillId="9" borderId="31" xfId="0" applyNumberFormat="1" applyFont="1" applyFill="1" applyBorder="1" applyAlignment="1" applyProtection="1">
      <alignment horizontal="center" vertical="center" wrapText="1"/>
      <protection locked="0"/>
    </xf>
    <xf numFmtId="164" fontId="30" fillId="9" borderId="38" xfId="0" applyNumberFormat="1" applyFont="1" applyFill="1" applyBorder="1" applyAlignment="1" applyProtection="1">
      <alignment horizontal="center" vertical="center" wrapText="1"/>
      <protection locked="0"/>
    </xf>
    <xf numFmtId="9" fontId="30" fillId="18" borderId="31" xfId="0" applyNumberFormat="1" applyFont="1" applyFill="1" applyBorder="1" applyAlignment="1" applyProtection="1">
      <alignment horizontal="center" vertical="center" wrapText="1"/>
      <protection locked="0"/>
    </xf>
    <xf numFmtId="164" fontId="30" fillId="18" borderId="38" xfId="0" applyNumberFormat="1" applyFont="1" applyFill="1" applyBorder="1" applyAlignment="1" applyProtection="1">
      <alignment horizontal="center" vertical="center" wrapText="1"/>
      <protection locked="0"/>
    </xf>
    <xf numFmtId="164" fontId="30" fillId="9" borderId="32" xfId="0" applyNumberFormat="1" applyFont="1" applyFill="1" applyBorder="1" applyAlignment="1" applyProtection="1">
      <alignment horizontal="center" vertical="center" wrapText="1"/>
      <protection locked="0"/>
    </xf>
    <xf numFmtId="164" fontId="30" fillId="18" borderId="31" xfId="0" applyNumberFormat="1" applyFont="1" applyFill="1" applyBorder="1" applyAlignment="1" applyProtection="1">
      <alignment horizontal="center" vertical="center" wrapText="1"/>
      <protection locked="0"/>
    </xf>
    <xf numFmtId="164" fontId="30" fillId="18" borderId="32" xfId="0" applyNumberFormat="1" applyFont="1" applyFill="1" applyBorder="1" applyAlignment="1" applyProtection="1">
      <alignment horizontal="center" vertical="center" wrapText="1"/>
      <protection locked="0"/>
    </xf>
    <xf numFmtId="164" fontId="30" fillId="18" borderId="38" xfId="0" applyNumberFormat="1" applyFont="1" applyFill="1" applyBorder="1" applyAlignment="1" applyProtection="1">
      <alignment horizontal="center" vertical="center"/>
      <protection locked="0"/>
    </xf>
    <xf numFmtId="164" fontId="30" fillId="9" borderId="38" xfId="0" applyNumberFormat="1" applyFont="1" applyFill="1" applyBorder="1" applyAlignment="1" applyProtection="1">
      <alignment horizontal="center" vertical="center"/>
      <protection locked="0"/>
    </xf>
    <xf numFmtId="164" fontId="30" fillId="9" borderId="32" xfId="0" applyNumberFormat="1" applyFont="1" applyFill="1" applyBorder="1" applyAlignment="1" applyProtection="1">
      <alignment horizontal="center" vertical="center"/>
      <protection locked="0"/>
    </xf>
    <xf numFmtId="164" fontId="30" fillId="19" borderId="32" xfId="0" applyNumberFormat="1" applyFont="1" applyFill="1" applyBorder="1" applyAlignment="1" applyProtection="1">
      <alignment horizontal="center" vertical="center" wrapText="1"/>
      <protection locked="0"/>
    </xf>
    <xf numFmtId="164" fontId="30" fillId="10" borderId="32" xfId="0" applyNumberFormat="1" applyFont="1" applyFill="1" applyBorder="1" applyAlignment="1" applyProtection="1">
      <alignment horizontal="center" vertical="center" wrapText="1"/>
      <protection locked="0"/>
    </xf>
    <xf numFmtId="165" fontId="30" fillId="10" borderId="31" xfId="0" applyNumberFormat="1" applyFont="1" applyFill="1" applyBorder="1" applyAlignment="1" applyProtection="1">
      <alignment horizontal="center" vertical="center" wrapText="1"/>
      <protection locked="0"/>
    </xf>
    <xf numFmtId="165" fontId="30" fillId="10" borderId="38" xfId="0" applyNumberFormat="1" applyFont="1" applyFill="1" applyBorder="1" applyAlignment="1" applyProtection="1">
      <alignment horizontal="center" vertical="center" wrapText="1"/>
      <protection locked="0"/>
    </xf>
    <xf numFmtId="165" fontId="30" fillId="10" borderId="32" xfId="0" applyNumberFormat="1" applyFont="1" applyFill="1" applyBorder="1" applyAlignment="1" applyProtection="1">
      <alignment horizontal="center" vertical="center" wrapText="1"/>
      <protection locked="0"/>
    </xf>
    <xf numFmtId="0" fontId="31" fillId="22" borderId="29" xfId="8" applyFont="1" applyFill="1" applyBorder="1" applyAlignment="1" applyProtection="1">
      <alignment horizontal="center" vertical="center"/>
      <protection locked="0"/>
    </xf>
    <xf numFmtId="0" fontId="31" fillId="19" borderId="35" xfId="8" applyFont="1" applyFill="1" applyBorder="1" applyAlignment="1" applyProtection="1">
      <alignment horizontal="center" vertical="center"/>
      <protection locked="0"/>
    </xf>
    <xf numFmtId="0" fontId="31" fillId="19" borderId="30" xfId="8" applyFont="1" applyFill="1" applyBorder="1" applyAlignment="1" applyProtection="1">
      <alignment horizontal="center" vertical="center"/>
      <protection locked="0"/>
    </xf>
    <xf numFmtId="0" fontId="31" fillId="0" borderId="35" xfId="8" applyFont="1" applyBorder="1" applyAlignment="1" applyProtection="1">
      <alignment horizontal="center" vertical="center"/>
      <protection locked="0"/>
    </xf>
    <xf numFmtId="0" fontId="31" fillId="12" borderId="29" xfId="8" applyFont="1" applyFill="1" applyBorder="1" applyAlignment="1" applyProtection="1">
      <alignment horizontal="center" vertical="center"/>
      <protection locked="0"/>
    </xf>
    <xf numFmtId="0" fontId="31" fillId="12" borderId="35" xfId="8" applyFont="1" applyFill="1" applyBorder="1" applyAlignment="1" applyProtection="1">
      <alignment horizontal="center" vertical="center"/>
      <protection locked="0"/>
    </xf>
    <xf numFmtId="0" fontId="31" fillId="22" borderId="35" xfId="8" applyFont="1" applyFill="1" applyBorder="1" applyAlignment="1" applyProtection="1">
      <alignment horizontal="center" vertical="center"/>
      <protection locked="0"/>
    </xf>
    <xf numFmtId="10" fontId="31" fillId="22" borderId="35" xfId="8" applyNumberFormat="1" applyFont="1" applyFill="1" applyBorder="1" applyAlignment="1" applyProtection="1">
      <alignment horizontal="center" vertical="center"/>
      <protection locked="0"/>
    </xf>
    <xf numFmtId="10" fontId="31" fillId="12" borderId="35" xfId="8" applyNumberFormat="1" applyFont="1" applyFill="1" applyBorder="1" applyAlignment="1" applyProtection="1">
      <alignment horizontal="center" vertical="center"/>
      <protection locked="0"/>
    </xf>
    <xf numFmtId="10" fontId="31" fillId="12" borderId="30" xfId="8" applyNumberFormat="1" applyFont="1" applyFill="1" applyBorder="1" applyAlignment="1" applyProtection="1">
      <alignment horizontal="center" vertical="center"/>
      <protection locked="0"/>
    </xf>
    <xf numFmtId="0" fontId="31" fillId="6" borderId="35" xfId="8" applyFont="1" applyFill="1" applyBorder="1" applyAlignment="1" applyProtection="1">
      <alignment horizontal="center" vertical="center"/>
      <protection locked="0"/>
    </xf>
    <xf numFmtId="9" fontId="31" fillId="22" borderId="35" xfId="8" applyNumberFormat="1" applyFont="1" applyFill="1" applyBorder="1" applyAlignment="1" applyProtection="1">
      <alignment horizontal="center" vertical="center"/>
      <protection locked="0"/>
    </xf>
    <xf numFmtId="9" fontId="31" fillId="6" borderId="35" xfId="8" applyNumberFormat="1" applyFont="1" applyFill="1" applyBorder="1" applyAlignment="1" applyProtection="1">
      <alignment horizontal="center" vertical="center"/>
      <protection locked="0"/>
    </xf>
    <xf numFmtId="9" fontId="31" fillId="12" borderId="35" xfId="8" applyNumberFormat="1" applyFont="1" applyFill="1" applyBorder="1" applyAlignment="1" applyProtection="1">
      <alignment horizontal="center" vertical="center"/>
      <protection locked="0"/>
    </xf>
    <xf numFmtId="9" fontId="31" fillId="12" borderId="30" xfId="8" applyNumberFormat="1" applyFont="1" applyFill="1" applyBorder="1" applyAlignment="1" applyProtection="1">
      <alignment horizontal="center" vertical="center"/>
      <protection locked="0"/>
    </xf>
    <xf numFmtId="0" fontId="31" fillId="13" borderId="29" xfId="8" applyFont="1" applyFill="1" applyBorder="1" applyAlignment="1" applyProtection="1">
      <alignment horizontal="center" vertical="center"/>
      <protection locked="0"/>
    </xf>
    <xf numFmtId="0" fontId="31" fillId="13" borderId="35" xfId="8" applyFont="1" applyFill="1" applyBorder="1" applyAlignment="1" applyProtection="1">
      <alignment horizontal="center" vertical="center"/>
      <protection locked="0"/>
    </xf>
    <xf numFmtId="164" fontId="31" fillId="13" borderId="35" xfId="8" applyNumberFormat="1" applyFont="1" applyFill="1" applyBorder="1" applyAlignment="1" applyProtection="1">
      <alignment horizontal="center" vertical="center"/>
      <protection locked="0"/>
    </xf>
    <xf numFmtId="9" fontId="31" fillId="13" borderId="35" xfId="8" applyNumberFormat="1" applyFont="1" applyFill="1" applyBorder="1" applyAlignment="1" applyProtection="1">
      <alignment horizontal="center" vertical="center"/>
      <protection locked="0"/>
    </xf>
    <xf numFmtId="9" fontId="31" fillId="13" borderId="30" xfId="8" applyNumberFormat="1" applyFont="1" applyFill="1" applyBorder="1" applyAlignment="1" applyProtection="1">
      <alignment horizontal="center" vertical="center"/>
      <protection locked="0"/>
    </xf>
    <xf numFmtId="0" fontId="30" fillId="13" borderId="29" xfId="0" applyFont="1" applyFill="1" applyBorder="1" applyAlignment="1" applyProtection="1">
      <alignment horizontal="center" vertical="center"/>
      <protection locked="0"/>
    </xf>
    <xf numFmtId="0" fontId="30" fillId="13" borderId="35" xfId="0" applyFont="1" applyFill="1" applyBorder="1" applyAlignment="1" applyProtection="1">
      <alignment horizontal="center" vertical="center"/>
      <protection locked="0"/>
    </xf>
    <xf numFmtId="10" fontId="30" fillId="13" borderId="35" xfId="0" applyNumberFormat="1" applyFont="1" applyFill="1" applyBorder="1" applyAlignment="1" applyProtection="1">
      <alignment horizontal="center" vertical="center"/>
      <protection locked="0"/>
    </xf>
    <xf numFmtId="10" fontId="30" fillId="12" borderId="29" xfId="0" applyNumberFormat="1" applyFont="1" applyFill="1" applyBorder="1" applyAlignment="1" applyProtection="1">
      <alignment horizontal="center" vertical="center"/>
      <protection locked="0"/>
    </xf>
    <xf numFmtId="9" fontId="30" fillId="6" borderId="35" xfId="0" applyNumberFormat="1" applyFont="1" applyFill="1" applyBorder="1" applyAlignment="1" applyProtection="1">
      <alignment horizontal="center" vertical="center"/>
      <protection locked="0"/>
    </xf>
    <xf numFmtId="9" fontId="30" fillId="6" borderId="30" xfId="0" applyNumberFormat="1" applyFont="1" applyFill="1" applyBorder="1" applyAlignment="1" applyProtection="1">
      <alignment horizontal="center" vertical="center" wrapText="1"/>
      <protection locked="0"/>
    </xf>
    <xf numFmtId="164" fontId="30" fillId="13" borderId="35" xfId="0" applyNumberFormat="1" applyFont="1" applyFill="1" applyBorder="1" applyAlignment="1" applyProtection="1">
      <alignment horizontal="center" vertical="center"/>
      <protection locked="0"/>
    </xf>
    <xf numFmtId="164" fontId="30" fillId="13" borderId="30" xfId="0" applyNumberFormat="1" applyFont="1" applyFill="1" applyBorder="1" applyAlignment="1" applyProtection="1">
      <alignment horizontal="center" vertical="center"/>
      <protection locked="0"/>
    </xf>
    <xf numFmtId="165" fontId="30" fillId="13" borderId="36" xfId="0" applyNumberFormat="1" applyFont="1" applyFill="1" applyBorder="1" applyAlignment="1" applyProtection="1">
      <alignment horizontal="center" vertical="center"/>
      <protection locked="0"/>
    </xf>
    <xf numFmtId="165" fontId="30" fillId="13" borderId="0" xfId="0" applyNumberFormat="1" applyFont="1" applyFill="1" applyBorder="1" applyAlignment="1" applyProtection="1">
      <alignment horizontal="center" vertical="center"/>
      <protection locked="0"/>
    </xf>
    <xf numFmtId="165" fontId="30" fillId="13" borderId="37" xfId="0" applyNumberFormat="1" applyFont="1" applyFill="1" applyBorder="1" applyAlignment="1" applyProtection="1">
      <alignment horizontal="center" vertical="center" wrapText="1"/>
      <protection locked="0"/>
    </xf>
    <xf numFmtId="166" fontId="30" fillId="13" borderId="36" xfId="0" applyNumberFormat="1" applyFont="1" applyFill="1" applyBorder="1" applyAlignment="1" applyProtection="1">
      <alignment horizontal="center" vertical="center"/>
      <protection locked="0"/>
    </xf>
    <xf numFmtId="166" fontId="30" fillId="13" borderId="0" xfId="0" applyNumberFormat="1" applyFont="1" applyFill="1" applyBorder="1" applyAlignment="1" applyProtection="1">
      <alignment horizontal="center" vertical="center"/>
      <protection locked="0"/>
    </xf>
    <xf numFmtId="164" fontId="30" fillId="13" borderId="0" xfId="0" applyNumberFormat="1" applyFont="1" applyFill="1" applyBorder="1" applyAlignment="1" applyProtection="1">
      <alignment horizontal="center" vertical="center"/>
      <protection locked="0"/>
    </xf>
    <xf numFmtId="164" fontId="30" fillId="6" borderId="35" xfId="0" applyNumberFormat="1" applyFont="1" applyFill="1" applyBorder="1" applyAlignment="1" applyProtection="1">
      <alignment horizontal="center" vertical="center"/>
      <protection locked="0"/>
    </xf>
    <xf numFmtId="164" fontId="30" fillId="12" borderId="35" xfId="10" applyNumberFormat="1" applyFont="1" applyFill="1" applyBorder="1" applyAlignment="1" applyProtection="1">
      <alignment horizontal="center" vertical="center" wrapText="1"/>
      <protection locked="0"/>
    </xf>
    <xf numFmtId="164" fontId="30" fillId="17" borderId="29" xfId="0" applyNumberFormat="1" applyFont="1" applyFill="1" applyBorder="1" applyAlignment="1" applyProtection="1">
      <alignment horizontal="center" vertical="center"/>
      <protection locked="0"/>
    </xf>
    <xf numFmtId="164" fontId="30" fillId="17" borderId="35" xfId="0" applyNumberFormat="1" applyFont="1" applyFill="1" applyBorder="1" applyAlignment="1" applyProtection="1">
      <alignment horizontal="center" vertical="center"/>
      <protection locked="0"/>
    </xf>
    <xf numFmtId="164" fontId="30" fillId="16" borderId="29" xfId="0" applyNumberFormat="1" applyFont="1" applyFill="1" applyBorder="1" applyAlignment="1" applyProtection="1">
      <alignment horizontal="center" vertical="center"/>
      <protection locked="0"/>
    </xf>
    <xf numFmtId="164" fontId="30" fillId="16" borderId="35" xfId="0" applyNumberFormat="1" applyFont="1" applyFill="1" applyBorder="1" applyAlignment="1" applyProtection="1">
      <alignment horizontal="center" vertical="center"/>
      <protection locked="0"/>
    </xf>
    <xf numFmtId="164" fontId="30" fillId="17" borderId="35" xfId="10" applyNumberFormat="1" applyFont="1" applyFill="1" applyBorder="1" applyAlignment="1" applyProtection="1">
      <alignment horizontal="center"/>
      <protection locked="0"/>
    </xf>
    <xf numFmtId="164" fontId="30" fillId="17" borderId="30" xfId="0" applyNumberFormat="1" applyFont="1" applyFill="1" applyBorder="1" applyAlignment="1" applyProtection="1">
      <alignment horizontal="center" vertical="center"/>
      <protection locked="0"/>
    </xf>
    <xf numFmtId="1" fontId="30" fillId="16" borderId="35" xfId="0" applyNumberFormat="1" applyFont="1" applyFill="1" applyBorder="1" applyAlignment="1" applyProtection="1">
      <alignment horizontal="center" vertical="center"/>
      <protection locked="0"/>
    </xf>
    <xf numFmtId="164" fontId="30" fillId="16" borderId="35" xfId="10" applyNumberFormat="1" applyFont="1" applyFill="1" applyBorder="1" applyAlignment="1" applyProtection="1">
      <alignment horizontal="center"/>
      <protection locked="0"/>
    </xf>
    <xf numFmtId="10" fontId="30" fillId="16" borderId="35" xfId="10" applyNumberFormat="1" applyFont="1" applyFill="1" applyBorder="1" applyProtection="1">
      <protection locked="0"/>
    </xf>
    <xf numFmtId="1" fontId="30" fillId="17" borderId="35" xfId="10" applyNumberFormat="1" applyFont="1" applyFill="1" applyBorder="1" applyAlignment="1" applyProtection="1">
      <alignment horizontal="center"/>
      <protection locked="0"/>
    </xf>
    <xf numFmtId="10" fontId="30" fillId="17" borderId="35" xfId="10" applyNumberFormat="1" applyFont="1" applyFill="1" applyBorder="1" applyAlignment="1" applyProtection="1">
      <alignment horizontal="center"/>
      <protection locked="0"/>
    </xf>
    <xf numFmtId="164" fontId="30" fillId="16" borderId="29" xfId="10" applyNumberFormat="1" applyFont="1" applyFill="1" applyBorder="1" applyAlignment="1" applyProtection="1">
      <alignment horizontal="center"/>
      <protection locked="0"/>
    </xf>
    <xf numFmtId="10" fontId="30" fillId="16" borderId="35" xfId="10" applyNumberFormat="1" applyFont="1" applyFill="1" applyBorder="1" applyAlignment="1" applyProtection="1">
      <alignment horizontal="center"/>
      <protection locked="0"/>
    </xf>
    <xf numFmtId="164" fontId="30" fillId="16" borderId="30" xfId="0" applyNumberFormat="1" applyFont="1" applyFill="1" applyBorder="1" applyAlignment="1" applyProtection="1">
      <alignment horizontal="center" vertical="center"/>
      <protection locked="0"/>
    </xf>
    <xf numFmtId="1" fontId="30" fillId="18" borderId="29" xfId="0" applyNumberFormat="1" applyFont="1" applyFill="1" applyBorder="1" applyAlignment="1" applyProtection="1">
      <alignment horizontal="center" vertical="center"/>
      <protection locked="0"/>
    </xf>
    <xf numFmtId="164" fontId="30" fillId="9" borderId="29" xfId="0" applyNumberFormat="1" applyFont="1" applyFill="1" applyBorder="1" applyAlignment="1" applyProtection="1">
      <alignment horizontal="center" vertical="center"/>
      <protection locked="0"/>
    </xf>
    <xf numFmtId="9" fontId="30" fillId="18" borderId="29" xfId="0" applyNumberFormat="1" applyFont="1" applyFill="1" applyBorder="1" applyAlignment="1" applyProtection="1">
      <alignment horizontal="center" vertical="center"/>
      <protection locked="0"/>
    </xf>
    <xf numFmtId="164" fontId="30" fillId="18" borderId="29" xfId="0" applyNumberFormat="1" applyFont="1" applyFill="1" applyBorder="1" applyAlignment="1" applyProtection="1">
      <alignment horizontal="center" vertical="center"/>
      <protection locked="0"/>
    </xf>
    <xf numFmtId="164" fontId="30" fillId="18" borderId="30" xfId="0" applyNumberFormat="1" applyFont="1" applyFill="1" applyBorder="1" applyAlignment="1" applyProtection="1">
      <alignment horizontal="center" vertical="center"/>
      <protection locked="0"/>
    </xf>
    <xf numFmtId="165" fontId="30" fillId="10" borderId="30" xfId="0" applyNumberFormat="1" applyFont="1" applyFill="1" applyBorder="1" applyAlignment="1" applyProtection="1">
      <alignment horizontal="center" vertical="center"/>
      <protection locked="0"/>
    </xf>
    <xf numFmtId="0" fontId="31" fillId="22" borderId="36" xfId="8" applyFont="1" applyFill="1" applyBorder="1" applyAlignment="1" applyProtection="1">
      <alignment horizontal="center" vertical="center"/>
      <protection locked="0"/>
    </xf>
    <xf numFmtId="0" fontId="31" fillId="19" borderId="0" xfId="8" applyFont="1" applyFill="1" applyBorder="1" applyAlignment="1" applyProtection="1">
      <alignment horizontal="center" vertical="center"/>
      <protection locked="0"/>
    </xf>
    <xf numFmtId="0" fontId="31" fillId="19" borderId="37" xfId="8" applyFont="1" applyFill="1" applyBorder="1" applyAlignment="1" applyProtection="1">
      <alignment horizontal="center" vertical="center"/>
      <protection locked="0"/>
    </xf>
    <xf numFmtId="0" fontId="31" fillId="0" borderId="0" xfId="8" applyFont="1" applyBorder="1" applyAlignment="1" applyProtection="1">
      <alignment horizontal="center" vertical="center"/>
      <protection locked="0"/>
    </xf>
    <xf numFmtId="0" fontId="31" fillId="12" borderId="36" xfId="8" applyFont="1" applyFill="1" applyBorder="1" applyAlignment="1" applyProtection="1">
      <alignment horizontal="center" vertical="center"/>
      <protection locked="0"/>
    </xf>
    <xf numFmtId="0" fontId="31" fillId="12" borderId="0" xfId="8" applyFont="1" applyFill="1" applyBorder="1" applyAlignment="1" applyProtection="1">
      <alignment horizontal="center" vertical="center"/>
      <protection locked="0"/>
    </xf>
    <xf numFmtId="0" fontId="31" fillId="22" borderId="0" xfId="8" applyFont="1" applyFill="1" applyBorder="1" applyAlignment="1" applyProtection="1">
      <alignment horizontal="center" vertical="center"/>
      <protection locked="0"/>
    </xf>
    <xf numFmtId="10" fontId="31" fillId="22" borderId="0" xfId="8" applyNumberFormat="1" applyFont="1" applyFill="1" applyBorder="1" applyAlignment="1" applyProtection="1">
      <alignment horizontal="center" vertical="center"/>
      <protection locked="0"/>
    </xf>
    <xf numFmtId="10" fontId="31" fillId="12" borderId="0" xfId="8" applyNumberFormat="1" applyFont="1" applyFill="1" applyBorder="1" applyAlignment="1" applyProtection="1">
      <alignment horizontal="center" vertical="center"/>
      <protection locked="0"/>
    </xf>
    <xf numFmtId="10" fontId="31" fillId="12" borderId="37" xfId="8" applyNumberFormat="1" applyFont="1" applyFill="1" applyBorder="1" applyAlignment="1" applyProtection="1">
      <alignment horizontal="center" vertical="center"/>
      <protection locked="0"/>
    </xf>
    <xf numFmtId="0" fontId="31" fillId="6" borderId="0" xfId="8" applyFont="1" applyFill="1" applyBorder="1" applyAlignment="1" applyProtection="1">
      <alignment horizontal="center" vertical="center"/>
      <protection locked="0"/>
    </xf>
    <xf numFmtId="9" fontId="31" fillId="22" borderId="0" xfId="8" applyNumberFormat="1" applyFont="1" applyFill="1" applyBorder="1" applyAlignment="1" applyProtection="1">
      <alignment horizontal="center" vertical="center"/>
      <protection locked="0"/>
    </xf>
    <xf numFmtId="9" fontId="31" fillId="6" borderId="0" xfId="8" applyNumberFormat="1" applyFont="1" applyFill="1" applyBorder="1" applyAlignment="1" applyProtection="1">
      <alignment horizontal="center" vertical="center"/>
      <protection locked="0"/>
    </xf>
    <xf numFmtId="9" fontId="31" fillId="12" borderId="0" xfId="8" applyNumberFormat="1" applyFont="1" applyFill="1" applyBorder="1" applyAlignment="1" applyProtection="1">
      <alignment horizontal="center" vertical="center"/>
      <protection locked="0"/>
    </xf>
    <xf numFmtId="9" fontId="31" fillId="12" borderId="37" xfId="8" applyNumberFormat="1" applyFont="1" applyFill="1" applyBorder="1" applyAlignment="1" applyProtection="1">
      <alignment horizontal="center" vertical="center"/>
      <protection locked="0"/>
    </xf>
    <xf numFmtId="0" fontId="31" fillId="13" borderId="36" xfId="8" applyFont="1" applyFill="1" applyBorder="1" applyAlignment="1" applyProtection="1">
      <alignment horizontal="center" vertical="center"/>
      <protection locked="0"/>
    </xf>
    <xf numFmtId="0" fontId="31" fillId="13" borderId="0" xfId="8" applyFont="1" applyFill="1" applyBorder="1" applyAlignment="1" applyProtection="1">
      <alignment horizontal="center" vertical="center"/>
      <protection locked="0"/>
    </xf>
    <xf numFmtId="164" fontId="31" fillId="13" borderId="0" xfId="8" applyNumberFormat="1" applyFont="1" applyFill="1" applyBorder="1" applyAlignment="1" applyProtection="1">
      <alignment horizontal="center" vertical="center"/>
      <protection locked="0"/>
    </xf>
    <xf numFmtId="9" fontId="31" fillId="13" borderId="0" xfId="8" applyNumberFormat="1" applyFont="1" applyFill="1" applyBorder="1" applyAlignment="1" applyProtection="1">
      <alignment horizontal="center" vertical="center"/>
      <protection locked="0"/>
    </xf>
    <xf numFmtId="9" fontId="31" fillId="13" borderId="37" xfId="8" applyNumberFormat="1" applyFont="1" applyFill="1" applyBorder="1" applyAlignment="1" applyProtection="1">
      <alignment horizontal="center" vertical="center"/>
      <protection locked="0"/>
    </xf>
    <xf numFmtId="0" fontId="30" fillId="13" borderId="36" xfId="0" applyFont="1" applyFill="1" applyBorder="1" applyAlignment="1" applyProtection="1">
      <alignment horizontal="center" vertical="center"/>
      <protection locked="0"/>
    </xf>
    <xf numFmtId="0" fontId="30" fillId="13" borderId="0" xfId="0" applyFont="1" applyFill="1" applyBorder="1" applyAlignment="1" applyProtection="1">
      <alignment horizontal="center" vertical="center"/>
      <protection locked="0"/>
    </xf>
    <xf numFmtId="10" fontId="30" fillId="13" borderId="0" xfId="0" applyNumberFormat="1" applyFont="1" applyFill="1" applyBorder="1" applyAlignment="1" applyProtection="1">
      <alignment horizontal="center" vertical="center"/>
      <protection locked="0"/>
    </xf>
    <xf numFmtId="10" fontId="30" fillId="12" borderId="36" xfId="0" applyNumberFormat="1" applyFont="1" applyFill="1" applyBorder="1" applyAlignment="1" applyProtection="1">
      <alignment horizontal="center" vertical="center"/>
      <protection locked="0"/>
    </xf>
    <xf numFmtId="0" fontId="30" fillId="12" borderId="36" xfId="0" applyFont="1" applyFill="1" applyBorder="1" applyAlignment="1" applyProtection="1">
      <alignment horizontal="center" vertical="center"/>
      <protection locked="0"/>
    </xf>
    <xf numFmtId="0" fontId="30" fillId="12" borderId="0" xfId="0" applyFont="1" applyFill="1" applyBorder="1" applyAlignment="1" applyProtection="1">
      <alignment horizontal="center" vertical="center"/>
      <protection locked="0"/>
    </xf>
    <xf numFmtId="0" fontId="30" fillId="12" borderId="37" xfId="0" applyFont="1" applyFill="1" applyBorder="1" applyAlignment="1" applyProtection="1">
      <alignment horizontal="center" vertical="center"/>
      <protection locked="0"/>
    </xf>
    <xf numFmtId="9" fontId="30" fillId="6" borderId="0" xfId="0" applyNumberFormat="1" applyFont="1" applyFill="1" applyBorder="1" applyAlignment="1" applyProtection="1">
      <alignment horizontal="center" vertical="center"/>
      <protection locked="0"/>
    </xf>
    <xf numFmtId="164" fontId="30" fillId="13" borderId="37" xfId="0" applyNumberFormat="1" applyFont="1" applyFill="1" applyBorder="1" applyAlignment="1" applyProtection="1">
      <alignment horizontal="center" vertical="center"/>
      <protection locked="0"/>
    </xf>
    <xf numFmtId="164" fontId="30" fillId="17" borderId="36" xfId="0" applyNumberFormat="1" applyFont="1" applyFill="1" applyBorder="1" applyAlignment="1" applyProtection="1">
      <alignment horizontal="center" vertical="center"/>
      <protection locked="0"/>
    </xf>
    <xf numFmtId="164" fontId="30" fillId="17" borderId="0" xfId="0" applyNumberFormat="1" applyFont="1" applyFill="1" applyBorder="1" applyAlignment="1" applyProtection="1">
      <alignment horizontal="center" vertical="center"/>
      <protection locked="0"/>
    </xf>
    <xf numFmtId="164" fontId="30" fillId="16" borderId="36" xfId="0" applyNumberFormat="1" applyFont="1" applyFill="1" applyBorder="1" applyAlignment="1" applyProtection="1">
      <alignment horizontal="center" vertical="center"/>
      <protection locked="0"/>
    </xf>
    <xf numFmtId="164" fontId="30" fillId="16" borderId="0" xfId="0" applyNumberFormat="1" applyFont="1" applyFill="1" applyBorder="1" applyAlignment="1" applyProtection="1">
      <alignment horizontal="center" vertical="center"/>
      <protection locked="0"/>
    </xf>
    <xf numFmtId="164" fontId="30" fillId="17" borderId="37" xfId="0" applyNumberFormat="1" applyFont="1" applyFill="1" applyBorder="1" applyAlignment="1" applyProtection="1">
      <alignment horizontal="center" vertical="center"/>
      <protection locked="0"/>
    </xf>
    <xf numFmtId="1" fontId="30" fillId="16" borderId="0" xfId="0" applyNumberFormat="1" applyFont="1" applyFill="1" applyBorder="1" applyAlignment="1" applyProtection="1">
      <alignment horizontal="center" vertical="center"/>
      <protection locked="0"/>
    </xf>
    <xf numFmtId="0" fontId="30" fillId="16" borderId="0" xfId="0" applyFont="1" applyFill="1" applyBorder="1" applyAlignment="1" applyProtection="1">
      <alignment horizontal="center" vertical="center"/>
      <protection locked="0"/>
    </xf>
    <xf numFmtId="1" fontId="30" fillId="17" borderId="0" xfId="0" applyNumberFormat="1" applyFont="1" applyFill="1" applyBorder="1" applyAlignment="1" applyProtection="1">
      <alignment horizontal="center" vertical="center"/>
      <protection locked="0"/>
    </xf>
    <xf numFmtId="0" fontId="30" fillId="17" borderId="0" xfId="0" applyFont="1" applyFill="1" applyBorder="1" applyAlignment="1" applyProtection="1">
      <alignment horizontal="center" vertical="center"/>
      <protection locked="0"/>
    </xf>
    <xf numFmtId="0" fontId="30" fillId="17" borderId="37" xfId="0" applyFont="1" applyFill="1" applyBorder="1" applyAlignment="1" applyProtection="1">
      <alignment horizontal="center" vertical="center"/>
      <protection locked="0"/>
    </xf>
    <xf numFmtId="164" fontId="30" fillId="16" borderId="37" xfId="0" applyNumberFormat="1" applyFont="1" applyFill="1" applyBorder="1" applyAlignment="1" applyProtection="1">
      <alignment horizontal="center" vertical="center"/>
      <protection locked="0"/>
    </xf>
    <xf numFmtId="1" fontId="30" fillId="18" borderId="36" xfId="0" applyNumberFormat="1" applyFont="1" applyFill="1" applyBorder="1" applyAlignment="1" applyProtection="1">
      <alignment horizontal="center" vertical="center"/>
      <protection locked="0"/>
    </xf>
    <xf numFmtId="164" fontId="30" fillId="9" borderId="36" xfId="0" applyNumberFormat="1" applyFont="1" applyFill="1" applyBorder="1" applyAlignment="1" applyProtection="1">
      <alignment horizontal="center" vertical="center"/>
      <protection locked="0"/>
    </xf>
    <xf numFmtId="9" fontId="30" fillId="18" borderId="36" xfId="0" applyNumberFormat="1" applyFont="1" applyFill="1" applyBorder="1" applyAlignment="1" applyProtection="1">
      <alignment horizontal="center" vertical="center"/>
      <protection locked="0"/>
    </xf>
    <xf numFmtId="164" fontId="30" fillId="18" borderId="36" xfId="0" applyNumberFormat="1" applyFont="1" applyFill="1" applyBorder="1" applyAlignment="1" applyProtection="1">
      <alignment horizontal="center" vertical="center"/>
      <protection locked="0"/>
    </xf>
    <xf numFmtId="164" fontId="30" fillId="18" borderId="37" xfId="0" applyNumberFormat="1" applyFont="1" applyFill="1" applyBorder="1" applyAlignment="1" applyProtection="1">
      <alignment horizontal="center" vertical="center"/>
      <protection locked="0"/>
    </xf>
    <xf numFmtId="0" fontId="30" fillId="6" borderId="36" xfId="0" applyFont="1" applyFill="1" applyBorder="1" applyAlignment="1" applyProtection="1">
      <alignment horizontal="center" vertical="center"/>
      <protection locked="0"/>
    </xf>
    <xf numFmtId="0" fontId="30" fillId="6" borderId="0"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164" fontId="30" fillId="6" borderId="37" xfId="0" applyNumberFormat="1" applyFont="1" applyFill="1" applyBorder="1" applyAlignment="1" applyProtection="1">
      <alignment horizontal="center" vertical="center"/>
      <protection locked="0"/>
    </xf>
    <xf numFmtId="164" fontId="30" fillId="10" borderId="36" xfId="0" applyNumberFormat="1" applyFont="1" applyFill="1" applyBorder="1" applyAlignment="1" applyProtection="1">
      <alignment horizontal="center" vertical="center"/>
      <protection locked="0"/>
    </xf>
    <xf numFmtId="164" fontId="30" fillId="10" borderId="0" xfId="0" applyNumberFormat="1" applyFont="1" applyFill="1" applyBorder="1" applyAlignment="1" applyProtection="1">
      <alignment horizontal="center" vertical="center"/>
      <protection locked="0"/>
    </xf>
    <xf numFmtId="164" fontId="30" fillId="19" borderId="36" xfId="0" applyNumberFormat="1" applyFont="1" applyFill="1" applyBorder="1" applyAlignment="1" applyProtection="1">
      <alignment horizontal="center" vertical="center"/>
      <protection locked="0"/>
    </xf>
    <xf numFmtId="165" fontId="30" fillId="10" borderId="36" xfId="0" applyNumberFormat="1" applyFont="1" applyFill="1" applyBorder="1" applyAlignment="1" applyProtection="1">
      <alignment horizontal="center" vertical="center"/>
      <protection locked="0"/>
    </xf>
    <xf numFmtId="165" fontId="30" fillId="10" borderId="0" xfId="0" applyNumberFormat="1" applyFont="1" applyFill="1" applyBorder="1" applyAlignment="1" applyProtection="1">
      <alignment horizontal="center" vertical="center"/>
      <protection locked="0"/>
    </xf>
    <xf numFmtId="165" fontId="30" fillId="10" borderId="37" xfId="0" applyNumberFormat="1" applyFont="1" applyFill="1" applyBorder="1" applyAlignment="1" applyProtection="1">
      <alignment horizontal="center" vertical="center"/>
      <protection locked="0"/>
    </xf>
    <xf numFmtId="1" fontId="30" fillId="20" borderId="36" xfId="0" applyNumberFormat="1" applyFont="1" applyFill="1" applyBorder="1" applyAlignment="1" applyProtection="1">
      <alignment horizontal="center" vertical="center"/>
      <protection locked="0"/>
    </xf>
    <xf numFmtId="0" fontId="30" fillId="20" borderId="0" xfId="0" applyFont="1" applyFill="1" applyBorder="1" applyAlignment="1" applyProtection="1">
      <alignment horizontal="center" vertical="center"/>
      <protection locked="0"/>
    </xf>
    <xf numFmtId="0" fontId="30" fillId="20" borderId="37" xfId="0" applyFont="1" applyFill="1" applyBorder="1" applyAlignment="1" applyProtection="1">
      <alignment horizontal="center" vertical="center"/>
      <protection locked="0"/>
    </xf>
    <xf numFmtId="10" fontId="30" fillId="12" borderId="0" xfId="0" applyNumberFormat="1" applyFont="1" applyFill="1" applyBorder="1" applyAlignment="1" applyProtection="1">
      <alignment horizontal="center" vertical="center"/>
      <protection locked="0"/>
    </xf>
    <xf numFmtId="10" fontId="30" fillId="6" borderId="0" xfId="0" applyNumberFormat="1" applyFont="1" applyFill="1" applyBorder="1" applyAlignment="1" applyProtection="1">
      <alignment horizontal="center" vertical="center"/>
      <protection locked="0"/>
    </xf>
    <xf numFmtId="165" fontId="30" fillId="12" borderId="36" xfId="0" applyNumberFormat="1" applyFont="1" applyFill="1" applyBorder="1" applyAlignment="1" applyProtection="1">
      <alignment horizontal="center" vertical="center"/>
      <protection locked="0"/>
    </xf>
    <xf numFmtId="165" fontId="30" fillId="12" borderId="0" xfId="0" applyNumberFormat="1" applyFont="1" applyFill="1" applyBorder="1" applyAlignment="1" applyProtection="1">
      <alignment horizontal="center" vertical="center"/>
      <protection locked="0"/>
    </xf>
    <xf numFmtId="165" fontId="30" fillId="12" borderId="37" xfId="0" applyNumberFormat="1" applyFont="1" applyFill="1" applyBorder="1" applyAlignment="1" applyProtection="1">
      <alignment horizontal="center" vertical="center" wrapText="1"/>
      <protection locked="0"/>
    </xf>
    <xf numFmtId="166" fontId="30" fillId="6" borderId="36" xfId="0" applyNumberFormat="1" applyFont="1" applyFill="1" applyBorder="1" applyAlignment="1" applyProtection="1">
      <alignment horizontal="center" vertical="center"/>
      <protection locked="0"/>
    </xf>
    <xf numFmtId="166" fontId="30" fillId="6" borderId="0" xfId="0" applyNumberFormat="1" applyFont="1" applyFill="1" applyBorder="1" applyAlignment="1" applyProtection="1">
      <alignment horizontal="center" vertical="center"/>
      <protection locked="0"/>
    </xf>
    <xf numFmtId="164" fontId="30" fillId="16" borderId="0" xfId="10" applyNumberFormat="1" applyFont="1" applyFill="1" applyBorder="1" applyAlignment="1" applyProtection="1">
      <alignment horizontal="center"/>
      <protection locked="0"/>
    </xf>
    <xf numFmtId="164" fontId="30" fillId="16" borderId="0" xfId="10" applyNumberFormat="1" applyFont="1" applyFill="1" applyBorder="1" applyProtection="1">
      <protection locked="0"/>
    </xf>
    <xf numFmtId="1" fontId="30" fillId="17" borderId="0" xfId="10" applyNumberFormat="1" applyFont="1" applyFill="1" applyBorder="1" applyAlignment="1" applyProtection="1">
      <alignment horizontal="center"/>
      <protection locked="0"/>
    </xf>
    <xf numFmtId="164" fontId="30" fillId="16" borderId="36" xfId="10" applyNumberFormat="1" applyFont="1" applyFill="1" applyBorder="1" applyAlignment="1" applyProtection="1">
      <alignment horizontal="center"/>
      <protection locked="0"/>
    </xf>
    <xf numFmtId="164" fontId="30" fillId="17" borderId="36" xfId="10" applyNumberFormat="1" applyFont="1" applyFill="1" applyBorder="1" applyAlignment="1" applyProtection="1">
      <alignment horizontal="center"/>
      <protection locked="0"/>
    </xf>
    <xf numFmtId="0" fontId="30" fillId="10" borderId="36" xfId="0" applyFont="1" applyFill="1" applyBorder="1" applyAlignment="1" applyProtection="1">
      <alignment horizontal="center" vertical="center"/>
      <protection locked="0"/>
    </xf>
    <xf numFmtId="164" fontId="30" fillId="12" borderId="0" xfId="0" applyNumberFormat="1" applyFont="1" applyFill="1" applyBorder="1" applyAlignment="1" applyProtection="1">
      <alignment horizontal="center" vertical="center"/>
      <protection locked="0"/>
    </xf>
    <xf numFmtId="164" fontId="30" fillId="12" borderId="37" xfId="0" applyNumberFormat="1" applyFont="1" applyFill="1" applyBorder="1" applyAlignment="1" applyProtection="1">
      <alignment horizontal="center" vertical="center"/>
      <protection locked="0"/>
    </xf>
    <xf numFmtId="0" fontId="31" fillId="6" borderId="36" xfId="8" applyFont="1" applyFill="1" applyBorder="1" applyAlignment="1" applyProtection="1">
      <alignment horizontal="center" vertical="center"/>
      <protection locked="0"/>
    </xf>
    <xf numFmtId="164" fontId="31" fillId="6" borderId="0" xfId="8" applyNumberFormat="1" applyFont="1" applyFill="1" applyBorder="1" applyAlignment="1" applyProtection="1">
      <alignment horizontal="center" vertical="center"/>
      <protection locked="0"/>
    </xf>
    <xf numFmtId="9" fontId="31" fillId="6" borderId="37" xfId="8" applyNumberFormat="1" applyFont="1" applyFill="1" applyBorder="1" applyAlignment="1" applyProtection="1">
      <alignment horizontal="center" vertical="center"/>
      <protection locked="0"/>
    </xf>
    <xf numFmtId="10" fontId="30" fillId="16" borderId="0" xfId="10" applyNumberFormat="1" applyFont="1" applyFill="1" applyBorder="1" applyAlignment="1" applyProtection="1">
      <alignment horizontal="center" vertical="center" wrapText="1"/>
      <protection locked="0"/>
    </xf>
    <xf numFmtId="1" fontId="31" fillId="22" borderId="31" xfId="8" applyNumberFormat="1" applyFont="1" applyFill="1" applyBorder="1" applyAlignment="1" applyProtection="1">
      <alignment horizontal="center" vertical="center"/>
      <protection locked="0"/>
    </xf>
    <xf numFmtId="0" fontId="31" fillId="19" borderId="38" xfId="8" applyFont="1" applyFill="1" applyBorder="1" applyAlignment="1" applyProtection="1">
      <alignment horizontal="center" vertical="center"/>
      <protection locked="0"/>
    </xf>
    <xf numFmtId="0" fontId="31" fillId="19" borderId="32" xfId="8" applyFont="1" applyFill="1" applyBorder="1" applyAlignment="1" applyProtection="1">
      <alignment horizontal="center" vertical="center"/>
      <protection locked="0"/>
    </xf>
    <xf numFmtId="0" fontId="31" fillId="0" borderId="38" xfId="8" applyFont="1" applyBorder="1" applyAlignment="1" applyProtection="1">
      <alignment horizontal="center" vertical="center"/>
      <protection locked="0"/>
    </xf>
    <xf numFmtId="0" fontId="31" fillId="12" borderId="31" xfId="8" applyFont="1" applyFill="1" applyBorder="1" applyAlignment="1" applyProtection="1">
      <alignment horizontal="center" vertical="center"/>
      <protection locked="0"/>
    </xf>
    <xf numFmtId="10" fontId="31" fillId="22" borderId="38" xfId="8" applyNumberFormat="1" applyFont="1" applyFill="1" applyBorder="1" applyAlignment="1" applyProtection="1">
      <alignment horizontal="center" vertical="center"/>
      <protection locked="0"/>
    </xf>
    <xf numFmtId="10" fontId="31" fillId="12" borderId="38" xfId="8" applyNumberFormat="1" applyFont="1" applyFill="1" applyBorder="1" applyAlignment="1" applyProtection="1">
      <alignment horizontal="center" vertical="center"/>
      <protection locked="0"/>
    </xf>
    <xf numFmtId="0" fontId="31" fillId="6" borderId="38" xfId="8" applyFont="1" applyFill="1" applyBorder="1" applyAlignment="1" applyProtection="1">
      <alignment horizontal="center" vertical="center"/>
      <protection locked="0"/>
    </xf>
    <xf numFmtId="9" fontId="31" fillId="22" borderId="38" xfId="8" applyNumberFormat="1" applyFont="1" applyFill="1" applyBorder="1" applyAlignment="1" applyProtection="1">
      <alignment horizontal="center" vertical="center"/>
      <protection locked="0"/>
    </xf>
    <xf numFmtId="9" fontId="31" fillId="6" borderId="38" xfId="8" applyNumberFormat="1" applyFont="1" applyFill="1" applyBorder="1" applyAlignment="1" applyProtection="1">
      <alignment horizontal="center" vertical="center"/>
      <protection locked="0"/>
    </xf>
    <xf numFmtId="9" fontId="31" fillId="12" borderId="38" xfId="8" applyNumberFormat="1" applyFont="1" applyFill="1" applyBorder="1" applyAlignment="1" applyProtection="1">
      <alignment horizontal="center" vertical="center"/>
      <protection locked="0"/>
    </xf>
    <xf numFmtId="9" fontId="31" fillId="12" borderId="32" xfId="8" applyNumberFormat="1" applyFont="1" applyFill="1" applyBorder="1" applyAlignment="1" applyProtection="1">
      <alignment horizontal="center" vertical="center"/>
      <protection locked="0"/>
    </xf>
    <xf numFmtId="0" fontId="31" fillId="6" borderId="31" xfId="8" applyFont="1" applyFill="1" applyBorder="1" applyAlignment="1" applyProtection="1">
      <alignment horizontal="center" vertical="center"/>
      <protection locked="0"/>
    </xf>
    <xf numFmtId="164" fontId="31" fillId="6" borderId="38" xfId="8" applyNumberFormat="1" applyFont="1" applyFill="1" applyBorder="1" applyAlignment="1" applyProtection="1">
      <alignment horizontal="center" vertical="center"/>
      <protection locked="0"/>
    </xf>
    <xf numFmtId="9" fontId="31" fillId="6" borderId="32" xfId="8" applyNumberFormat="1" applyFont="1" applyFill="1" applyBorder="1" applyAlignment="1" applyProtection="1">
      <alignment horizontal="center" vertical="center"/>
      <protection locked="0"/>
    </xf>
    <xf numFmtId="0" fontId="30" fillId="12" borderId="31" xfId="0" applyFont="1" applyFill="1" applyBorder="1" applyAlignment="1" applyProtection="1">
      <alignment horizontal="center" vertical="center"/>
      <protection locked="0"/>
    </xf>
    <xf numFmtId="0" fontId="30" fillId="12" borderId="38" xfId="0" applyFont="1" applyFill="1" applyBorder="1" applyAlignment="1" applyProtection="1">
      <alignment horizontal="center" vertical="center"/>
      <protection locked="0"/>
    </xf>
    <xf numFmtId="0" fontId="30" fillId="6" borderId="31"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10" fontId="30" fillId="12" borderId="38" xfId="0" applyNumberFormat="1" applyFont="1" applyFill="1" applyBorder="1" applyAlignment="1" applyProtection="1">
      <alignment horizontal="center" vertical="center"/>
      <protection locked="0"/>
    </xf>
    <xf numFmtId="10" fontId="30" fillId="6" borderId="38" xfId="0" applyNumberFormat="1" applyFont="1" applyFill="1" applyBorder="1" applyAlignment="1" applyProtection="1">
      <alignment horizontal="center" vertical="center"/>
      <protection locked="0"/>
    </xf>
    <xf numFmtId="10" fontId="30" fillId="12" borderId="31" xfId="0" applyNumberFormat="1" applyFont="1" applyFill="1" applyBorder="1" applyAlignment="1" applyProtection="1">
      <alignment horizontal="center" vertical="center"/>
      <protection locked="0"/>
    </xf>
    <xf numFmtId="164" fontId="30" fillId="12" borderId="38" xfId="0" applyNumberFormat="1" applyFont="1" applyFill="1" applyBorder="1" applyAlignment="1" applyProtection="1">
      <alignment horizontal="center" vertical="center"/>
      <protection locked="0"/>
    </xf>
    <xf numFmtId="164" fontId="30" fillId="12" borderId="32" xfId="0" applyNumberFormat="1" applyFont="1" applyFill="1" applyBorder="1" applyAlignment="1" applyProtection="1">
      <alignment horizontal="center" vertical="center"/>
      <protection locked="0"/>
    </xf>
    <xf numFmtId="9" fontId="30" fillId="6" borderId="38" xfId="0" applyNumberFormat="1" applyFont="1" applyFill="1" applyBorder="1" applyAlignment="1" applyProtection="1">
      <alignment horizontal="center" vertical="center"/>
      <protection locked="0"/>
    </xf>
    <xf numFmtId="164" fontId="30" fillId="6" borderId="38" xfId="0" applyNumberFormat="1" applyFont="1" applyFill="1" applyBorder="1" applyAlignment="1" applyProtection="1">
      <alignment horizontal="center" vertical="center"/>
      <protection locked="0"/>
    </xf>
    <xf numFmtId="164" fontId="34" fillId="6" borderId="31" xfId="10" applyNumberFormat="1" applyFont="1" applyFill="1" applyBorder="1" applyAlignment="1" applyProtection="1">
      <alignment horizontal="center" vertical="center" wrapText="1"/>
      <protection locked="0"/>
    </xf>
    <xf numFmtId="164" fontId="30" fillId="17" borderId="31" xfId="0" applyNumberFormat="1" applyFont="1" applyFill="1" applyBorder="1" applyAlignment="1" applyProtection="1">
      <alignment horizontal="center" vertical="center"/>
      <protection locked="0"/>
    </xf>
    <xf numFmtId="164" fontId="30" fillId="17" borderId="38" xfId="0" applyNumberFormat="1" applyFont="1" applyFill="1" applyBorder="1" applyAlignment="1" applyProtection="1">
      <alignment horizontal="center" vertical="center"/>
      <protection locked="0"/>
    </xf>
    <xf numFmtId="164" fontId="30" fillId="16" borderId="31" xfId="0" applyNumberFormat="1" applyFont="1" applyFill="1" applyBorder="1" applyAlignment="1" applyProtection="1">
      <alignment horizontal="center" vertical="center"/>
      <protection locked="0"/>
    </xf>
    <xf numFmtId="164" fontId="30" fillId="16" borderId="38" xfId="0" applyNumberFormat="1" applyFont="1" applyFill="1" applyBorder="1" applyAlignment="1" applyProtection="1">
      <alignment horizontal="center" vertical="center"/>
      <protection locked="0"/>
    </xf>
    <xf numFmtId="1" fontId="30" fillId="17" borderId="31" xfId="10" applyNumberFormat="1" applyFont="1" applyFill="1" applyBorder="1" applyAlignment="1" applyProtection="1">
      <alignment horizontal="center" vertical="center"/>
      <protection locked="0"/>
    </xf>
    <xf numFmtId="1" fontId="30" fillId="17" borderId="38" xfId="10" applyNumberFormat="1" applyFont="1" applyFill="1" applyBorder="1" applyAlignment="1" applyProtection="1">
      <alignment horizontal="center" vertical="center"/>
      <protection locked="0"/>
    </xf>
    <xf numFmtId="164" fontId="30" fillId="17" borderId="32" xfId="0" applyNumberFormat="1" applyFont="1" applyFill="1" applyBorder="1" applyAlignment="1" applyProtection="1">
      <alignment horizontal="center" vertical="center"/>
      <protection locked="0"/>
    </xf>
    <xf numFmtId="1" fontId="30" fillId="16" borderId="38" xfId="0" applyNumberFormat="1" applyFont="1" applyFill="1" applyBorder="1" applyAlignment="1" applyProtection="1">
      <alignment horizontal="center" vertical="center"/>
      <protection locked="0"/>
    </xf>
    <xf numFmtId="0" fontId="30" fillId="16" borderId="38" xfId="0" applyFont="1" applyFill="1" applyBorder="1" applyAlignment="1" applyProtection="1">
      <alignment horizontal="center" vertical="center"/>
      <protection locked="0"/>
    </xf>
    <xf numFmtId="1" fontId="30" fillId="17" borderId="38" xfId="0" applyNumberFormat="1" applyFont="1" applyFill="1" applyBorder="1" applyAlignment="1" applyProtection="1">
      <alignment horizontal="center" vertical="center"/>
      <protection locked="0"/>
    </xf>
    <xf numFmtId="10" fontId="30" fillId="17" borderId="38" xfId="10" applyNumberFormat="1" applyFont="1" applyFill="1" applyBorder="1" applyAlignment="1" applyProtection="1">
      <alignment horizontal="center"/>
      <protection locked="0"/>
    </xf>
    <xf numFmtId="0" fontId="30" fillId="17" borderId="38" xfId="0" applyFont="1" applyFill="1" applyBorder="1" applyAlignment="1" applyProtection="1">
      <alignment horizontal="center" vertical="center"/>
      <protection locked="0"/>
    </xf>
    <xf numFmtId="164" fontId="30" fillId="16" borderId="32" xfId="0" applyNumberFormat="1" applyFont="1" applyFill="1" applyBorder="1" applyAlignment="1" applyProtection="1">
      <alignment horizontal="center" vertical="center"/>
      <protection locked="0"/>
    </xf>
    <xf numFmtId="1" fontId="30" fillId="18" borderId="31" xfId="0" applyNumberFormat="1" applyFont="1" applyFill="1" applyBorder="1" applyAlignment="1" applyProtection="1">
      <alignment horizontal="center" vertical="center"/>
      <protection locked="0"/>
    </xf>
    <xf numFmtId="164" fontId="30" fillId="9" borderId="31" xfId="0" applyNumberFormat="1" applyFont="1" applyFill="1" applyBorder="1" applyAlignment="1" applyProtection="1">
      <alignment horizontal="center" vertical="center"/>
      <protection locked="0"/>
    </xf>
    <xf numFmtId="164" fontId="30" fillId="18" borderId="31" xfId="0" applyNumberFormat="1" applyFont="1" applyFill="1" applyBorder="1" applyAlignment="1" applyProtection="1">
      <alignment horizontal="center" vertical="center"/>
      <protection locked="0"/>
    </xf>
    <xf numFmtId="164" fontId="30" fillId="18" borderId="32" xfId="0" applyNumberFormat="1" applyFont="1" applyFill="1" applyBorder="1" applyAlignment="1" applyProtection="1">
      <alignment horizontal="center" vertical="center"/>
      <protection locked="0"/>
    </xf>
    <xf numFmtId="1" fontId="31" fillId="22" borderId="29" xfId="8" applyNumberFormat="1" applyFont="1" applyFill="1" applyBorder="1" applyAlignment="1" applyProtection="1">
      <alignment horizontal="center" vertical="center"/>
      <protection locked="0"/>
    </xf>
    <xf numFmtId="9" fontId="31" fillId="6" borderId="30" xfId="8" applyNumberFormat="1" applyFont="1" applyFill="1" applyBorder="1" applyAlignment="1" applyProtection="1">
      <alignment horizontal="center" vertical="center"/>
      <protection locked="0"/>
    </xf>
    <xf numFmtId="165" fontId="30" fillId="13" borderId="29" xfId="0" applyNumberFormat="1" applyFont="1" applyFill="1" applyBorder="1" applyAlignment="1" applyProtection="1">
      <alignment horizontal="center" vertical="center"/>
      <protection locked="0"/>
    </xf>
    <xf numFmtId="165" fontId="30" fillId="13" borderId="35" xfId="0" applyNumberFormat="1" applyFont="1" applyFill="1" applyBorder="1" applyAlignment="1" applyProtection="1">
      <alignment horizontal="center" vertical="center"/>
      <protection locked="0"/>
    </xf>
    <xf numFmtId="165" fontId="30" fillId="13" borderId="30" xfId="0" applyNumberFormat="1" applyFont="1" applyFill="1" applyBorder="1" applyAlignment="1" applyProtection="1">
      <alignment horizontal="center" vertical="center" wrapText="1"/>
      <protection locked="0"/>
    </xf>
    <xf numFmtId="166" fontId="30" fillId="13" borderId="29" xfId="0" applyNumberFormat="1" applyFont="1" applyFill="1" applyBorder="1" applyAlignment="1" applyProtection="1">
      <alignment horizontal="center" vertical="center"/>
      <protection locked="0"/>
    </xf>
    <xf numFmtId="166" fontId="30" fillId="13" borderId="35" xfId="0" applyNumberFormat="1" applyFont="1" applyFill="1" applyBorder="1" applyAlignment="1" applyProtection="1">
      <alignment horizontal="center" vertical="center"/>
      <protection locked="0"/>
    </xf>
    <xf numFmtId="9" fontId="30" fillId="13" borderId="29" xfId="10" applyNumberFormat="1" applyFont="1" applyFill="1" applyBorder="1" applyAlignment="1" applyProtection="1">
      <alignment horizontal="center" vertical="center" wrapText="1"/>
      <protection locked="0"/>
    </xf>
    <xf numFmtId="164" fontId="30" fillId="13" borderId="35" xfId="10" applyNumberFormat="1" applyFont="1" applyFill="1" applyBorder="1" applyAlignment="1" applyProtection="1">
      <alignment horizontal="center" vertical="center" wrapText="1"/>
      <protection locked="0"/>
    </xf>
    <xf numFmtId="164" fontId="34" fillId="6" borderId="29" xfId="10" applyNumberFormat="1" applyFont="1" applyFill="1" applyBorder="1" applyAlignment="1" applyProtection="1">
      <alignment horizontal="center" vertical="center" wrapText="1"/>
      <protection locked="0"/>
    </xf>
    <xf numFmtId="164" fontId="30" fillId="4" borderId="29" xfId="0" applyNumberFormat="1" applyFont="1" applyFill="1" applyBorder="1" applyAlignment="1" applyProtection="1">
      <alignment horizontal="center" vertical="center"/>
      <protection locked="0"/>
    </xf>
    <xf numFmtId="164" fontId="30" fillId="4" borderId="35" xfId="10" applyNumberFormat="1" applyFont="1" applyFill="1" applyBorder="1" applyAlignment="1" applyProtection="1">
      <alignment horizontal="center" vertical="center"/>
      <protection locked="0"/>
    </xf>
    <xf numFmtId="164" fontId="30" fillId="4" borderId="30" xfId="10" applyNumberFormat="1" applyFont="1" applyFill="1" applyBorder="1" applyAlignment="1" applyProtection="1">
      <alignment horizontal="center" vertical="center"/>
      <protection locked="0"/>
    </xf>
    <xf numFmtId="10" fontId="30" fillId="16" borderId="35" xfId="0" applyNumberFormat="1" applyFont="1" applyFill="1" applyBorder="1" applyAlignment="1" applyProtection="1">
      <alignment horizontal="center" vertical="center"/>
      <protection locked="0"/>
    </xf>
    <xf numFmtId="10" fontId="30" fillId="16" borderId="0" xfId="0" applyNumberFormat="1" applyFont="1" applyFill="1" applyBorder="1" applyAlignment="1" applyProtection="1">
      <alignment horizontal="center" vertical="center"/>
      <protection locked="0"/>
    </xf>
    <xf numFmtId="10" fontId="30" fillId="17" borderId="35" xfId="0" applyNumberFormat="1" applyFont="1" applyFill="1" applyBorder="1" applyAlignment="1" applyProtection="1">
      <alignment horizontal="center" vertical="center"/>
      <protection locked="0"/>
    </xf>
    <xf numFmtId="10" fontId="30" fillId="17" borderId="0" xfId="0" applyNumberFormat="1" applyFont="1" applyFill="1" applyBorder="1" applyAlignment="1" applyProtection="1">
      <alignment horizontal="center" vertical="center"/>
      <protection locked="0"/>
    </xf>
    <xf numFmtId="166" fontId="30" fillId="9" borderId="0" xfId="0" applyNumberFormat="1" applyFont="1" applyFill="1" applyBorder="1" applyAlignment="1" applyProtection="1">
      <alignment horizontal="center" vertical="center"/>
      <protection locked="0"/>
    </xf>
    <xf numFmtId="164" fontId="30" fillId="6" borderId="29" xfId="0" applyNumberFormat="1" applyFont="1" applyFill="1" applyBorder="1" applyAlignment="1" applyProtection="1">
      <alignment horizontal="center" vertical="center"/>
      <protection locked="0"/>
    </xf>
    <xf numFmtId="165" fontId="30" fillId="6" borderId="29" xfId="0" applyNumberFormat="1" applyFont="1" applyFill="1" applyBorder="1" applyAlignment="1" applyProtection="1">
      <alignment horizontal="center" vertical="center"/>
      <protection locked="0"/>
    </xf>
    <xf numFmtId="165" fontId="30" fillId="6" borderId="35" xfId="0" applyNumberFormat="1" applyFont="1" applyFill="1" applyBorder="1" applyAlignment="1" applyProtection="1">
      <alignment horizontal="center" vertical="center"/>
      <protection locked="0"/>
    </xf>
    <xf numFmtId="1" fontId="30" fillId="6" borderId="29" xfId="0" applyNumberFormat="1" applyFont="1" applyFill="1" applyBorder="1" applyAlignment="1" applyProtection="1">
      <alignment horizontal="center" vertical="center"/>
      <protection locked="0"/>
    </xf>
    <xf numFmtId="164" fontId="34" fillId="6" borderId="36" xfId="0" applyNumberFormat="1" applyFont="1" applyFill="1" applyBorder="1" applyAlignment="1" applyProtection="1">
      <alignment horizontal="center" vertical="center"/>
      <protection locked="0"/>
    </xf>
    <xf numFmtId="164" fontId="30" fillId="4" borderId="36" xfId="0" applyNumberFormat="1" applyFont="1" applyFill="1" applyBorder="1" applyAlignment="1" applyProtection="1">
      <alignment horizontal="center" vertical="center"/>
      <protection locked="0"/>
    </xf>
    <xf numFmtId="164" fontId="30" fillId="4" borderId="0" xfId="10" applyNumberFormat="1" applyFont="1" applyFill="1" applyBorder="1" applyAlignment="1" applyProtection="1">
      <alignment horizontal="center" vertical="center"/>
      <protection locked="0"/>
    </xf>
    <xf numFmtId="164" fontId="30" fillId="4" borderId="37" xfId="10" applyNumberFormat="1" applyFont="1" applyFill="1" applyBorder="1" applyAlignment="1" applyProtection="1">
      <alignment horizontal="center" vertical="center"/>
      <protection locked="0"/>
    </xf>
    <xf numFmtId="164" fontId="30" fillId="6" borderId="36" xfId="0" applyNumberFormat="1" applyFont="1" applyFill="1" applyBorder="1" applyAlignment="1" applyProtection="1">
      <alignment horizontal="center" vertical="center"/>
      <protection locked="0"/>
    </xf>
    <xf numFmtId="165" fontId="30" fillId="6" borderId="36" xfId="0" applyNumberFormat="1" applyFont="1" applyFill="1" applyBorder="1" applyAlignment="1" applyProtection="1">
      <alignment horizontal="center" vertical="center"/>
      <protection locked="0"/>
    </xf>
    <xf numFmtId="165" fontId="30" fillId="6" borderId="0" xfId="0" applyNumberFormat="1" applyFont="1" applyFill="1" applyBorder="1" applyAlignment="1" applyProtection="1">
      <alignment horizontal="center" vertical="center"/>
      <protection locked="0"/>
    </xf>
    <xf numFmtId="1" fontId="30" fillId="6" borderId="36" xfId="0" applyNumberFormat="1" applyFont="1" applyFill="1" applyBorder="1" applyAlignment="1" applyProtection="1">
      <alignment horizontal="center" vertical="center"/>
      <protection locked="0"/>
    </xf>
    <xf numFmtId="164" fontId="30" fillId="12" borderId="36" xfId="0" applyNumberFormat="1" applyFont="1" applyFill="1" applyBorder="1" applyAlignment="1" applyProtection="1">
      <alignment horizontal="center" vertical="center"/>
      <protection locked="0"/>
    </xf>
    <xf numFmtId="166" fontId="30" fillId="9" borderId="0" xfId="0" applyNumberFormat="1" applyFont="1" applyFill="1" applyBorder="1" applyAlignment="1" applyProtection="1">
      <alignment horizontal="center" vertical="center" wrapText="1"/>
      <protection locked="0"/>
    </xf>
    <xf numFmtId="0" fontId="30" fillId="6" borderId="39" xfId="0" applyFont="1" applyFill="1" applyBorder="1" applyAlignment="1" applyProtection="1">
      <alignment horizontal="center" vertical="center"/>
      <protection locked="0"/>
    </xf>
    <xf numFmtId="0" fontId="31" fillId="22" borderId="38" xfId="8" applyFont="1" applyFill="1" applyBorder="1" applyAlignment="1" applyProtection="1">
      <alignment horizontal="center" vertical="center"/>
      <protection locked="0"/>
    </xf>
    <xf numFmtId="10" fontId="31" fillId="12" borderId="32" xfId="8" applyNumberFormat="1" applyFont="1" applyFill="1" applyBorder="1" applyAlignment="1" applyProtection="1">
      <alignment horizontal="center" vertical="center"/>
      <protection locked="0"/>
    </xf>
    <xf numFmtId="165" fontId="30" fillId="12" borderId="32" xfId="0" applyNumberFormat="1" applyFont="1" applyFill="1" applyBorder="1" applyAlignment="1" applyProtection="1">
      <alignment horizontal="center" vertical="center" wrapText="1"/>
      <protection locked="0"/>
    </xf>
    <xf numFmtId="10" fontId="30" fillId="16" borderId="38" xfId="0" applyNumberFormat="1" applyFont="1" applyFill="1" applyBorder="1" applyAlignment="1" applyProtection="1">
      <alignment horizontal="center" vertical="center"/>
      <protection locked="0"/>
    </xf>
    <xf numFmtId="10" fontId="30" fillId="17" borderId="38" xfId="0" applyNumberFormat="1" applyFont="1" applyFill="1" applyBorder="1" applyAlignment="1" applyProtection="1">
      <alignment horizontal="center" vertical="center"/>
      <protection locked="0"/>
    </xf>
    <xf numFmtId="166" fontId="30" fillId="9" borderId="38" xfId="0" applyNumberFormat="1" applyFont="1" applyFill="1" applyBorder="1" applyAlignment="1" applyProtection="1">
      <alignment horizontal="center" vertical="center" wrapText="1"/>
      <protection locked="0"/>
    </xf>
    <xf numFmtId="0" fontId="30" fillId="10" borderId="31" xfId="0" applyFont="1" applyFill="1" applyBorder="1" applyAlignment="1" applyProtection="1">
      <alignment horizontal="center" vertical="center"/>
      <protection locked="0"/>
    </xf>
    <xf numFmtId="164" fontId="30" fillId="19" borderId="31" xfId="0" applyNumberFormat="1" applyFont="1" applyFill="1" applyBorder="1" applyAlignment="1" applyProtection="1">
      <alignment horizontal="center" vertical="center"/>
      <protection locked="0"/>
    </xf>
    <xf numFmtId="164" fontId="30" fillId="10" borderId="38" xfId="0" applyNumberFormat="1" applyFont="1" applyFill="1" applyBorder="1" applyAlignment="1" applyProtection="1">
      <alignment horizontal="center" vertical="center"/>
      <protection locked="0"/>
    </xf>
    <xf numFmtId="165" fontId="30" fillId="10" borderId="31" xfId="0" applyNumberFormat="1" applyFont="1" applyFill="1" applyBorder="1" applyAlignment="1" applyProtection="1">
      <alignment horizontal="center" vertical="center"/>
      <protection locked="0"/>
    </xf>
    <xf numFmtId="165" fontId="30" fillId="10" borderId="32" xfId="0" applyNumberFormat="1" applyFont="1" applyFill="1" applyBorder="1" applyAlignment="1" applyProtection="1">
      <alignment horizontal="center" vertical="center"/>
      <protection locked="0"/>
    </xf>
    <xf numFmtId="164" fontId="30" fillId="19" borderId="38" xfId="0" applyNumberFormat="1" applyFont="1" applyFill="1" applyBorder="1" applyAlignment="1" applyProtection="1">
      <alignment horizontal="center" vertical="center"/>
      <protection locked="0"/>
    </xf>
    <xf numFmtId="1" fontId="30" fillId="20" borderId="31" xfId="0" applyNumberFormat="1" applyFont="1" applyFill="1" applyBorder="1" applyAlignment="1" applyProtection="1">
      <alignment horizontal="center" vertical="center"/>
      <protection locked="0"/>
    </xf>
    <xf numFmtId="17" fontId="31" fillId="0" borderId="27" xfId="8" applyNumberFormat="1" applyFont="1" applyBorder="1" applyAlignment="1" applyProtection="1">
      <alignment horizontal="center" vertical="center"/>
      <protection locked="0"/>
    </xf>
    <xf numFmtId="0" fontId="30" fillId="22"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30" fillId="0" borderId="0" xfId="0" applyFont="1" applyBorder="1" applyAlignment="1" applyProtection="1">
      <alignment horizontal="center" vertical="center"/>
      <protection locked="0"/>
    </xf>
    <xf numFmtId="10" fontId="30" fillId="0" borderId="0" xfId="0" applyNumberFormat="1" applyFont="1" applyAlignment="1" applyProtection="1">
      <alignment horizontal="center" vertical="center"/>
      <protection locked="0"/>
    </xf>
    <xf numFmtId="1" fontId="30" fillId="0" borderId="36" xfId="0" applyNumberFormat="1" applyFont="1" applyBorder="1" applyAlignment="1" applyProtection="1">
      <alignment horizontal="center" vertical="center"/>
      <protection locked="0"/>
    </xf>
    <xf numFmtId="1" fontId="30" fillId="0" borderId="0" xfId="0" applyNumberFormat="1" applyFont="1" applyBorder="1" applyAlignment="1" applyProtection="1">
      <alignment horizontal="center" vertical="center"/>
      <protection locked="0"/>
    </xf>
    <xf numFmtId="0" fontId="30" fillId="0" borderId="37" xfId="0" applyFont="1" applyBorder="1" applyAlignment="1" applyProtection="1">
      <alignment horizontal="center" vertical="center"/>
      <protection locked="0"/>
    </xf>
    <xf numFmtId="164" fontId="30" fillId="0" borderId="0" xfId="0" applyNumberFormat="1" applyFont="1" applyAlignment="1" applyProtection="1">
      <alignment horizontal="center" vertical="center"/>
      <protection locked="0"/>
    </xf>
    <xf numFmtId="17" fontId="31" fillId="0" borderId="39" xfId="8" applyNumberFormat="1" applyFont="1" applyBorder="1" applyAlignment="1" applyProtection="1">
      <alignment horizontal="center" vertical="center"/>
      <protection locked="0"/>
    </xf>
    <xf numFmtId="0" fontId="30" fillId="0" borderId="40" xfId="0" applyFont="1" applyBorder="1" applyAlignment="1" applyProtection="1">
      <alignment horizontal="center" vertical="center"/>
      <protection locked="0"/>
    </xf>
    <xf numFmtId="17" fontId="31" fillId="0" borderId="28" xfId="8" applyNumberFormat="1" applyFont="1" applyBorder="1" applyAlignment="1" applyProtection="1">
      <alignment horizontal="center" vertical="center"/>
      <protection locked="0"/>
    </xf>
    <xf numFmtId="164" fontId="30" fillId="0" borderId="0" xfId="0" applyNumberFormat="1" applyFont="1" applyBorder="1" applyAlignment="1" applyProtection="1">
      <alignment horizontal="center" vertical="center"/>
      <protection locked="0"/>
    </xf>
    <xf numFmtId="0" fontId="30" fillId="0" borderId="36" xfId="0" applyFont="1" applyBorder="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64" fontId="30" fillId="0" borderId="0" xfId="0" applyNumberFormat="1" applyFont="1" applyFill="1" applyBorder="1" applyAlignment="1" applyProtection="1">
      <alignment horizontal="center" vertical="center"/>
      <protection locked="0"/>
    </xf>
    <xf numFmtId="0" fontId="30" fillId="22" borderId="1" xfId="0" applyFont="1" applyFill="1" applyBorder="1" applyAlignment="1" applyProtection="1">
      <alignment horizontal="center" vertical="center"/>
      <protection locked="0"/>
    </xf>
    <xf numFmtId="0" fontId="30" fillId="21" borderId="1" xfId="0" applyFont="1" applyFill="1" applyBorder="1" applyAlignment="1" applyProtection="1">
      <alignment horizontal="center" vertical="center"/>
      <protection locked="0"/>
    </xf>
    <xf numFmtId="0" fontId="35" fillId="0" borderId="0" xfId="0" applyFont="1" applyAlignment="1" applyProtection="1">
      <alignment horizontal="left" vertical="center"/>
      <protection locked="0"/>
    </xf>
    <xf numFmtId="164" fontId="30" fillId="21" borderId="29" xfId="10" applyNumberFormat="1" applyFont="1" applyFill="1" applyBorder="1" applyAlignment="1" applyProtection="1">
      <alignment horizontal="center" vertical="center" wrapText="1"/>
      <protection locked="0"/>
    </xf>
    <xf numFmtId="164" fontId="30" fillId="21" borderId="36" xfId="10" applyNumberFormat="1" applyFont="1" applyFill="1" applyBorder="1" applyAlignment="1" applyProtection="1">
      <alignment horizontal="center" vertical="center" wrapText="1"/>
      <protection locked="0"/>
    </xf>
    <xf numFmtId="164" fontId="30" fillId="21" borderId="36" xfId="0" applyNumberFormat="1" applyFont="1" applyFill="1" applyBorder="1" applyAlignment="1" applyProtection="1">
      <alignment horizontal="center" vertical="center"/>
      <protection locked="0"/>
    </xf>
    <xf numFmtId="164" fontId="30" fillId="21" borderId="35" xfId="10" applyNumberFormat="1" applyFont="1" applyFill="1" applyBorder="1" applyAlignment="1" applyProtection="1">
      <alignment horizontal="center" vertical="center" wrapText="1"/>
      <protection locked="0"/>
    </xf>
    <xf numFmtId="164" fontId="30" fillId="21" borderId="0" xfId="10" applyNumberFormat="1" applyFont="1" applyFill="1" applyBorder="1" applyAlignment="1" applyProtection="1">
      <alignment horizontal="center" vertical="center" wrapText="1"/>
      <protection locked="0"/>
    </xf>
    <xf numFmtId="164" fontId="30" fillId="21" borderId="0" xfId="0" applyNumberFormat="1" applyFont="1" applyFill="1" applyBorder="1" applyAlignment="1" applyProtection="1">
      <alignment horizontal="center" vertical="center"/>
      <protection locked="0"/>
    </xf>
    <xf numFmtId="0" fontId="31" fillId="21" borderId="29" xfId="8" applyFont="1" applyFill="1" applyBorder="1" applyAlignment="1" applyProtection="1">
      <alignment horizontal="center" vertical="center"/>
      <protection locked="0"/>
    </xf>
    <xf numFmtId="0" fontId="31" fillId="21" borderId="35" xfId="8" applyFont="1" applyFill="1" applyBorder="1" applyAlignment="1" applyProtection="1">
      <alignment horizontal="center" vertical="center"/>
      <protection locked="0"/>
    </xf>
    <xf numFmtId="0" fontId="31" fillId="21" borderId="36" xfId="8" applyFont="1" applyFill="1" applyBorder="1" applyAlignment="1" applyProtection="1">
      <alignment horizontal="center" vertical="center"/>
      <protection locked="0"/>
    </xf>
    <xf numFmtId="0" fontId="31" fillId="21" borderId="0" xfId="8" applyFont="1" applyFill="1" applyBorder="1" applyAlignment="1" applyProtection="1">
      <alignment horizontal="center" vertical="center"/>
      <protection locked="0"/>
    </xf>
    <xf numFmtId="0" fontId="31" fillId="21" borderId="31" xfId="8" applyFont="1" applyFill="1" applyBorder="1" applyAlignment="1" applyProtection="1">
      <alignment horizontal="center" vertical="center"/>
      <protection locked="0"/>
    </xf>
    <xf numFmtId="0" fontId="31" fillId="21" borderId="38" xfId="8" applyFont="1" applyFill="1" applyBorder="1" applyAlignment="1" applyProtection="1">
      <alignment horizontal="center" vertical="center"/>
      <protection locked="0"/>
    </xf>
    <xf numFmtId="0" fontId="31" fillId="21" borderId="30" xfId="8" applyFont="1" applyFill="1" applyBorder="1" applyAlignment="1" applyProtection="1">
      <alignment horizontal="center" vertical="center"/>
      <protection locked="0"/>
    </xf>
    <xf numFmtId="0" fontId="31" fillId="21" borderId="37" xfId="8" applyFont="1" applyFill="1" applyBorder="1" applyAlignment="1" applyProtection="1">
      <alignment horizontal="center" vertical="center"/>
      <protection locked="0"/>
    </xf>
    <xf numFmtId="0" fontId="31" fillId="19" borderId="36" xfId="8" applyFont="1" applyFill="1" applyBorder="1" applyAlignment="1" applyProtection="1">
      <alignment horizontal="center" vertical="center" wrapText="1"/>
      <protection locked="0"/>
    </xf>
    <xf numFmtId="0" fontId="31" fillId="19" borderId="24" xfId="8" applyFont="1" applyFill="1" applyBorder="1" applyAlignment="1" applyProtection="1">
      <alignment horizontal="center" vertical="center" wrapText="1"/>
      <protection locked="0"/>
    </xf>
    <xf numFmtId="0" fontId="31" fillId="6" borderId="31" xfId="8" applyFont="1" applyFill="1" applyBorder="1" applyAlignment="1" applyProtection="1">
      <alignment horizontal="center" vertical="center" wrapText="1"/>
      <protection locked="0"/>
    </xf>
    <xf numFmtId="0" fontId="31" fillId="6" borderId="32" xfId="8" applyFont="1" applyFill="1" applyBorder="1" applyAlignment="1" applyProtection="1">
      <alignment horizontal="center" vertical="center" wrapText="1"/>
      <protection locked="0"/>
    </xf>
    <xf numFmtId="0" fontId="31" fillId="6" borderId="37" xfId="8" applyFont="1" applyFill="1" applyBorder="1" applyAlignment="1" applyProtection="1">
      <alignment horizontal="center" vertical="center" wrapText="1"/>
      <protection locked="0"/>
    </xf>
    <xf numFmtId="0" fontId="31" fillId="6" borderId="29" xfId="8" applyFont="1" applyFill="1" applyBorder="1" applyAlignment="1" applyProtection="1">
      <alignment horizontal="center" vertical="center" wrapText="1"/>
      <protection locked="0"/>
    </xf>
    <xf numFmtId="0" fontId="31" fillId="6" borderId="36" xfId="8" applyFont="1" applyFill="1" applyBorder="1" applyAlignment="1" applyProtection="1">
      <alignment horizontal="center" vertical="center" wrapText="1"/>
      <protection locked="0"/>
    </xf>
    <xf numFmtId="164" fontId="31" fillId="22" borderId="0" xfId="8" applyNumberFormat="1" applyFont="1" applyFill="1" applyBorder="1" applyAlignment="1" applyProtection="1">
      <alignment horizontal="center" vertical="center"/>
      <protection locked="0"/>
    </xf>
    <xf numFmtId="164" fontId="31" fillId="22" borderId="38" xfId="8" applyNumberFormat="1" applyFont="1" applyFill="1" applyBorder="1" applyAlignment="1" applyProtection="1">
      <alignment horizontal="center" vertical="center"/>
      <protection locked="0"/>
    </xf>
    <xf numFmtId="164" fontId="31" fillId="6" borderId="38" xfId="8" applyNumberFormat="1" applyFont="1" applyFill="1" applyBorder="1" applyAlignment="1" applyProtection="1">
      <alignment horizontal="center" vertical="center" wrapText="1"/>
      <protection locked="0"/>
    </xf>
    <xf numFmtId="0" fontId="30" fillId="22" borderId="0" xfId="0" applyFont="1" applyFill="1" applyBorder="1" applyAlignment="1" applyProtection="1">
      <alignment horizontal="center" vertical="center"/>
      <protection locked="0"/>
    </xf>
    <xf numFmtId="0" fontId="30" fillId="21" borderId="29" xfId="0" applyFont="1" applyFill="1" applyBorder="1" applyAlignment="1" applyProtection="1">
      <alignment horizontal="center" vertical="center"/>
      <protection locked="0"/>
    </xf>
    <xf numFmtId="0" fontId="30" fillId="21" borderId="36" xfId="0" applyFont="1" applyFill="1" applyBorder="1" applyAlignment="1" applyProtection="1">
      <alignment horizontal="center" vertical="center"/>
      <protection locked="0"/>
    </xf>
    <xf numFmtId="0" fontId="30" fillId="21" borderId="31" xfId="0" applyFont="1" applyFill="1" applyBorder="1" applyAlignment="1" applyProtection="1">
      <alignment horizontal="center" vertical="center"/>
      <protection locked="0"/>
    </xf>
    <xf numFmtId="0" fontId="30" fillId="22" borderId="38" xfId="0" applyFont="1" applyFill="1" applyBorder="1" applyAlignment="1" applyProtection="1">
      <alignment horizontal="center" vertical="center"/>
      <protection locked="0"/>
    </xf>
    <xf numFmtId="1" fontId="30" fillId="12" borderId="0" xfId="0" applyNumberFormat="1" applyFont="1" applyFill="1" applyBorder="1" applyAlignment="1" applyProtection="1">
      <alignment horizontal="center" vertical="center"/>
      <protection locked="0"/>
    </xf>
    <xf numFmtId="0" fontId="30" fillId="21" borderId="35" xfId="0" applyFont="1" applyFill="1" applyBorder="1" applyAlignment="1" applyProtection="1">
      <alignment horizontal="center" vertical="center"/>
      <protection locked="0"/>
    </xf>
    <xf numFmtId="0" fontId="30" fillId="21" borderId="0" xfId="0" applyFont="1" applyFill="1" applyBorder="1" applyAlignment="1" applyProtection="1">
      <alignment horizontal="center" vertical="center"/>
      <protection locked="0"/>
    </xf>
    <xf numFmtId="10" fontId="30" fillId="22" borderId="0" xfId="0" applyNumberFormat="1" applyFont="1" applyFill="1" applyBorder="1" applyAlignment="1" applyProtection="1">
      <alignment horizontal="center" vertical="center"/>
      <protection locked="0"/>
    </xf>
    <xf numFmtId="0" fontId="30" fillId="22" borderId="36" xfId="0" applyFont="1" applyFill="1" applyBorder="1" applyAlignment="1" applyProtection="1">
      <alignment horizontal="center" vertical="center"/>
      <protection locked="0"/>
    </xf>
    <xf numFmtId="0" fontId="30" fillId="21" borderId="38" xfId="0" applyFont="1" applyFill="1" applyBorder="1" applyAlignment="1" applyProtection="1">
      <alignment horizontal="center" vertical="center"/>
      <protection locked="0"/>
    </xf>
    <xf numFmtId="10" fontId="30" fillId="21" borderId="29" xfId="0" applyNumberFormat="1" applyFont="1" applyFill="1" applyBorder="1" applyAlignment="1" applyProtection="1">
      <alignment horizontal="center" vertical="center"/>
      <protection locked="0"/>
    </xf>
    <xf numFmtId="10" fontId="30" fillId="21" borderId="36" xfId="0" applyNumberFormat="1" applyFont="1" applyFill="1" applyBorder="1" applyAlignment="1" applyProtection="1">
      <alignment horizontal="center" vertical="center"/>
      <protection locked="0"/>
    </xf>
    <xf numFmtId="9" fontId="30" fillId="21" borderId="36" xfId="0" applyNumberFormat="1" applyFont="1" applyFill="1" applyBorder="1" applyAlignment="1" applyProtection="1">
      <alignment horizontal="center" vertical="center"/>
      <protection locked="0"/>
    </xf>
    <xf numFmtId="0" fontId="43" fillId="12" borderId="35" xfId="24" applyFill="1" applyBorder="1" applyAlignment="1" applyProtection="1">
      <alignment horizontal="center" vertical="center"/>
      <protection locked="0"/>
    </xf>
    <xf numFmtId="1" fontId="19" fillId="9" borderId="4" xfId="0" applyNumberFormat="1" applyFont="1" applyFill="1" applyBorder="1" applyAlignment="1">
      <alignment horizontal="right" vertical="top"/>
    </xf>
    <xf numFmtId="1" fontId="30" fillId="21" borderId="29" xfId="10" applyNumberFormat="1" applyFont="1" applyFill="1" applyBorder="1" applyAlignment="1" applyProtection="1">
      <alignment horizontal="center" vertical="center" wrapText="1"/>
      <protection locked="0"/>
    </xf>
    <xf numFmtId="1" fontId="30" fillId="21" borderId="36" xfId="10" applyNumberFormat="1" applyFont="1" applyFill="1" applyBorder="1" applyAlignment="1" applyProtection="1">
      <alignment horizontal="center" vertical="center" wrapText="1"/>
      <protection locked="0"/>
    </xf>
    <xf numFmtId="164" fontId="30" fillId="6" borderId="29" xfId="10" applyNumberFormat="1" applyFont="1" applyFill="1" applyBorder="1" applyAlignment="1" applyProtection="1">
      <alignment horizontal="center" vertical="center" wrapText="1"/>
      <protection locked="0"/>
    </xf>
    <xf numFmtId="164" fontId="30" fillId="6" borderId="36" xfId="10" applyNumberFormat="1" applyFont="1" applyFill="1" applyBorder="1" applyAlignment="1" applyProtection="1">
      <alignment horizontal="center" vertical="center" wrapText="1"/>
      <protection locked="0"/>
    </xf>
    <xf numFmtId="164" fontId="30" fillId="6" borderId="31" xfId="10" applyNumberFormat="1" applyFont="1" applyFill="1" applyBorder="1" applyAlignment="1" applyProtection="1">
      <alignment horizontal="center" vertical="center" wrapText="1"/>
      <protection locked="0"/>
    </xf>
    <xf numFmtId="17" fontId="19" fillId="9" borderId="7" xfId="0" applyNumberFormat="1" applyFont="1" applyFill="1" applyBorder="1" applyAlignment="1">
      <alignment vertical="top"/>
    </xf>
    <xf numFmtId="164" fontId="19" fillId="8" borderId="4" xfId="0" applyNumberFormat="1" applyFont="1" applyFill="1" applyBorder="1" applyAlignment="1">
      <alignment horizontal="left" vertical="top"/>
    </xf>
    <xf numFmtId="9" fontId="19" fillId="10" borderId="11" xfId="0" applyNumberFormat="1" applyFont="1" applyFill="1" applyBorder="1" applyAlignment="1">
      <alignment horizontal="left" vertical="top"/>
    </xf>
    <xf numFmtId="9" fontId="19" fillId="9" borderId="11" xfId="0" applyNumberFormat="1" applyFont="1" applyFill="1" applyBorder="1" applyAlignment="1">
      <alignment horizontal="left" vertical="top"/>
    </xf>
    <xf numFmtId="165" fontId="19" fillId="6" borderId="4" xfId="0" applyNumberFormat="1" applyFont="1" applyFill="1" applyBorder="1" applyAlignment="1">
      <alignment horizontal="left" vertical="top"/>
    </xf>
    <xf numFmtId="165" fontId="19" fillId="9" borderId="6" xfId="0" applyNumberFormat="1" applyFont="1" applyFill="1" applyBorder="1" applyAlignment="1">
      <alignment horizontal="left" vertical="top"/>
    </xf>
    <xf numFmtId="165" fontId="0" fillId="0" borderId="0" xfId="0" applyNumberFormat="1"/>
    <xf numFmtId="165" fontId="30" fillId="0" borderId="0" xfId="0" applyNumberFormat="1" applyFont="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17" fontId="31" fillId="0" borderId="0" xfId="8" applyNumberFormat="1" applyFont="1" applyFill="1" applyBorder="1" applyAlignment="1" applyProtection="1">
      <alignment horizontal="center" vertical="center"/>
      <protection locked="0"/>
    </xf>
    <xf numFmtId="1" fontId="30" fillId="0" borderId="0" xfId="10" applyNumberFormat="1" applyFont="1" applyFill="1" applyBorder="1" applyAlignment="1" applyProtection="1">
      <alignment horizontal="center" vertical="center" wrapText="1"/>
      <protection locked="0"/>
    </xf>
    <xf numFmtId="9" fontId="19" fillId="6" borderId="11" xfId="0" applyNumberFormat="1" applyFont="1" applyFill="1" applyBorder="1" applyAlignment="1">
      <alignment horizontal="right" vertical="top"/>
    </xf>
    <xf numFmtId="9" fontId="19" fillId="10" borderId="11" xfId="0" applyNumberFormat="1" applyFont="1" applyFill="1" applyBorder="1" applyAlignment="1">
      <alignment horizontal="right" vertical="top"/>
    </xf>
    <xf numFmtId="9" fontId="19" fillId="8" borderId="11" xfId="0" applyNumberFormat="1" applyFont="1" applyFill="1" applyBorder="1" applyAlignment="1">
      <alignment horizontal="right" vertical="top"/>
    </xf>
    <xf numFmtId="9" fontId="19" fillId="6" borderId="4" xfId="0" applyNumberFormat="1" applyFont="1" applyFill="1" applyBorder="1" applyAlignment="1">
      <alignment horizontal="right" vertical="top"/>
    </xf>
    <xf numFmtId="9" fontId="19" fillId="9" borderId="8" xfId="0" applyNumberFormat="1" applyFont="1" applyFill="1" applyBorder="1" applyAlignment="1">
      <alignment horizontal="right" vertical="top"/>
    </xf>
    <xf numFmtId="9" fontId="30" fillId="21" borderId="35" xfId="0" applyNumberFormat="1" applyFont="1" applyFill="1" applyBorder="1" applyAlignment="1" applyProtection="1">
      <alignment horizontal="center" vertical="center"/>
      <protection locked="0"/>
    </xf>
    <xf numFmtId="9" fontId="30" fillId="21" borderId="0" xfId="0" applyNumberFormat="1" applyFont="1" applyFill="1" applyBorder="1" applyAlignment="1" applyProtection="1">
      <alignment horizontal="center" vertical="center"/>
      <protection locked="0"/>
    </xf>
    <xf numFmtId="9" fontId="30" fillId="21" borderId="38" xfId="0" applyNumberFormat="1" applyFont="1" applyFill="1" applyBorder="1" applyAlignment="1" applyProtection="1">
      <alignment horizontal="center" vertical="center"/>
      <protection locked="0"/>
    </xf>
    <xf numFmtId="0" fontId="30" fillId="12" borderId="30" xfId="0" applyFont="1" applyFill="1" applyBorder="1" applyAlignment="1" applyProtection="1">
      <alignment horizontal="center" vertical="center" wrapText="1"/>
      <protection locked="0"/>
    </xf>
    <xf numFmtId="164" fontId="30" fillId="12" borderId="37" xfId="10" applyNumberFormat="1" applyFont="1" applyFill="1" applyBorder="1" applyAlignment="1" applyProtection="1">
      <alignment horizontal="center" vertical="center" wrapText="1"/>
      <protection locked="0"/>
    </xf>
    <xf numFmtId="164" fontId="30" fillId="12" borderId="35" xfId="0" applyNumberFormat="1" applyFont="1" applyFill="1" applyBorder="1" applyAlignment="1" applyProtection="1">
      <alignment horizontal="center" vertical="center"/>
      <protection locked="0"/>
    </xf>
    <xf numFmtId="164" fontId="30" fillId="12" borderId="30" xfId="0" applyNumberFormat="1" applyFont="1" applyFill="1" applyBorder="1" applyAlignment="1" applyProtection="1">
      <alignment horizontal="center" vertical="center"/>
      <protection locked="0"/>
    </xf>
    <xf numFmtId="17" fontId="30" fillId="0" borderId="0" xfId="0" applyNumberFormat="1" applyFont="1" applyAlignment="1" applyProtection="1">
      <alignment horizontal="center" vertical="center"/>
      <protection locked="0"/>
    </xf>
    <xf numFmtId="0" fontId="30" fillId="12" borderId="38" xfId="0" applyFont="1" applyFill="1" applyBorder="1" applyAlignment="1" applyProtection="1">
      <alignment horizontal="center" vertical="center" wrapText="1"/>
      <protection locked="0"/>
    </xf>
    <xf numFmtId="2" fontId="30" fillId="6" borderId="0" xfId="0" applyNumberFormat="1" applyFont="1" applyFill="1" applyBorder="1" applyAlignment="1" applyProtection="1">
      <alignment horizontal="center" vertical="center"/>
      <protection locked="0"/>
    </xf>
    <xf numFmtId="17" fontId="19" fillId="8" borderId="43" xfId="0" applyNumberFormat="1" applyFont="1" applyFill="1" applyBorder="1" applyAlignment="1">
      <alignment horizontal="left" vertical="top"/>
    </xf>
    <xf numFmtId="17" fontId="19" fillId="10" borderId="43" xfId="0" applyNumberFormat="1" applyFont="1" applyFill="1" applyBorder="1" applyAlignment="1">
      <alignment horizontal="left" vertical="top"/>
    </xf>
    <xf numFmtId="164" fontId="30" fillId="22" borderId="0" xfId="0" applyNumberFormat="1" applyFont="1" applyFill="1" applyBorder="1" applyAlignment="1" applyProtection="1">
      <alignment horizontal="center" vertical="center"/>
      <protection locked="0"/>
    </xf>
    <xf numFmtId="164" fontId="34" fillId="21" borderId="36" xfId="0" applyNumberFormat="1" applyFont="1" applyFill="1" applyBorder="1" applyAlignment="1" applyProtection="1">
      <alignment horizontal="center" vertical="center"/>
      <protection locked="0"/>
    </xf>
    <xf numFmtId="164" fontId="30" fillId="22" borderId="36" xfId="0" applyNumberFormat="1" applyFont="1" applyFill="1" applyBorder="1" applyAlignment="1" applyProtection="1">
      <alignment horizontal="center" vertical="center"/>
      <protection locked="0"/>
    </xf>
    <xf numFmtId="164" fontId="30" fillId="22" borderId="0" xfId="0" applyNumberFormat="1" applyFont="1" applyFill="1" applyBorder="1" applyAlignment="1" applyProtection="1">
      <alignment horizontal="center" vertical="center" wrapText="1"/>
      <protection locked="0"/>
    </xf>
    <xf numFmtId="2" fontId="30" fillId="12" borderId="0" xfId="0" applyNumberFormat="1" applyFont="1" applyFill="1" applyBorder="1" applyAlignment="1" applyProtection="1">
      <alignment horizontal="center" vertical="center"/>
      <protection locked="0"/>
    </xf>
    <xf numFmtId="1" fontId="30" fillId="18" borderId="38" xfId="0" applyNumberFormat="1" applyFont="1" applyFill="1" applyBorder="1" applyAlignment="1" applyProtection="1">
      <alignment horizontal="center" vertical="center" wrapText="1"/>
      <protection locked="0"/>
    </xf>
    <xf numFmtId="1" fontId="30" fillId="18" borderId="35" xfId="0" applyNumberFormat="1" applyFont="1" applyFill="1" applyBorder="1" applyAlignment="1" applyProtection="1">
      <alignment horizontal="center" vertical="center" wrapText="1"/>
      <protection locked="0"/>
    </xf>
    <xf numFmtId="1" fontId="30" fillId="18" borderId="0" xfId="0" applyNumberFormat="1" applyFont="1" applyFill="1" applyBorder="1" applyAlignment="1" applyProtection="1">
      <alignment horizontal="center" vertical="center" wrapText="1"/>
      <protection locked="0"/>
    </xf>
    <xf numFmtId="167" fontId="30" fillId="19" borderId="29" xfId="0" applyNumberFormat="1" applyFont="1" applyFill="1" applyBorder="1" applyAlignment="1" applyProtection="1">
      <alignment horizontal="center" vertical="center"/>
      <protection locked="0"/>
    </xf>
    <xf numFmtId="9" fontId="19" fillId="10" borderId="4" xfId="0" applyNumberFormat="1" applyFont="1" applyFill="1" applyBorder="1" applyAlignment="1">
      <alignment horizontal="left" vertical="top"/>
    </xf>
    <xf numFmtId="165" fontId="19" fillId="9" borderId="4" xfId="0" applyNumberFormat="1" applyFont="1" applyFill="1" applyBorder="1" applyAlignment="1">
      <alignment horizontal="left" vertical="top"/>
    </xf>
    <xf numFmtId="9" fontId="19" fillId="10" borderId="4" xfId="0" applyNumberFormat="1" applyFont="1" applyFill="1" applyBorder="1" applyAlignment="1">
      <alignment horizontal="right" vertical="top"/>
    </xf>
    <xf numFmtId="9" fontId="19" fillId="8" borderId="4" xfId="0" applyNumberFormat="1" applyFont="1" applyFill="1" applyBorder="1" applyAlignment="1">
      <alignment horizontal="right" vertical="top"/>
    </xf>
    <xf numFmtId="1" fontId="19" fillId="6" borderId="4" xfId="0" applyNumberFormat="1" applyFont="1" applyFill="1" applyBorder="1" applyAlignment="1">
      <alignment horizontal="right" vertical="top"/>
    </xf>
    <xf numFmtId="1" fontId="19" fillId="6" borderId="8" xfId="0" applyNumberFormat="1" applyFont="1" applyFill="1" applyBorder="1" applyAlignment="1">
      <alignment horizontal="right" vertical="top"/>
    </xf>
    <xf numFmtId="167" fontId="30" fillId="10" borderId="29" xfId="0" applyNumberFormat="1" applyFont="1" applyFill="1" applyBorder="1" applyAlignment="1" applyProtection="1">
      <alignment horizontal="center" vertical="center"/>
      <protection locked="0"/>
    </xf>
    <xf numFmtId="167" fontId="30" fillId="20" borderId="29" xfId="0" applyNumberFormat="1" applyFont="1" applyFill="1" applyBorder="1" applyAlignment="1" applyProtection="1">
      <alignment horizontal="center" vertical="center"/>
      <protection locked="0"/>
    </xf>
    <xf numFmtId="1" fontId="30" fillId="16" borderId="0" xfId="10" applyNumberFormat="1" applyFont="1" applyFill="1" applyBorder="1" applyProtection="1">
      <protection locked="0"/>
    </xf>
    <xf numFmtId="1" fontId="30" fillId="16" borderId="0" xfId="10" applyNumberFormat="1" applyFont="1" applyFill="1" applyBorder="1" applyAlignment="1" applyProtection="1">
      <alignment horizontal="center"/>
      <protection locked="0"/>
    </xf>
    <xf numFmtId="1" fontId="30" fillId="16" borderId="35" xfId="10" applyNumberFormat="1" applyFont="1" applyFill="1" applyBorder="1" applyAlignment="1" applyProtection="1">
      <alignment horizontal="center"/>
      <protection locked="0"/>
    </xf>
    <xf numFmtId="10" fontId="30" fillId="16" borderId="0" xfId="10" applyNumberFormat="1" applyFont="1" applyFill="1" applyBorder="1" applyProtection="1">
      <protection locked="0"/>
    </xf>
    <xf numFmtId="1" fontId="30" fillId="16" borderId="29" xfId="0" applyNumberFormat="1" applyFont="1" applyFill="1" applyBorder="1" applyAlignment="1" applyProtection="1">
      <alignment horizontal="center" vertical="center"/>
      <protection locked="0"/>
    </xf>
    <xf numFmtId="1" fontId="30" fillId="16" borderId="36" xfId="0" applyNumberFormat="1" applyFont="1" applyFill="1" applyBorder="1" applyAlignment="1" applyProtection="1">
      <alignment horizontal="center" vertical="center"/>
      <protection locked="0"/>
    </xf>
    <xf numFmtId="1" fontId="30" fillId="16" borderId="31" xfId="0" applyNumberFormat="1" applyFont="1" applyFill="1" applyBorder="1" applyAlignment="1" applyProtection="1">
      <alignment horizontal="center" vertical="center"/>
      <protection locked="0"/>
    </xf>
    <xf numFmtId="164" fontId="30" fillId="16" borderId="35" xfId="10" applyNumberFormat="1" applyFont="1" applyFill="1" applyBorder="1" applyProtection="1">
      <protection locked="0"/>
    </xf>
    <xf numFmtId="164" fontId="19" fillId="10" borderId="8" xfId="0" applyNumberFormat="1" applyFont="1" applyFill="1" applyBorder="1" applyAlignment="1">
      <alignment horizontal="right" vertical="top"/>
    </xf>
    <xf numFmtId="164" fontId="0" fillId="0" borderId="0" xfId="0" applyNumberFormat="1" applyFill="1"/>
    <xf numFmtId="166" fontId="30" fillId="0" borderId="0" xfId="0" applyNumberFormat="1" applyFont="1" applyAlignment="1" applyProtection="1">
      <alignment horizontal="center" vertical="center"/>
      <protection locked="0"/>
    </xf>
    <xf numFmtId="164" fontId="19" fillId="10" borderId="1" xfId="0" applyNumberFormat="1" applyFont="1" applyFill="1" applyBorder="1" applyAlignment="1">
      <alignment horizontal="right" vertical="top"/>
    </xf>
    <xf numFmtId="17" fontId="19" fillId="8" borderId="1" xfId="0" applyNumberFormat="1" applyFont="1" applyFill="1" applyBorder="1" applyAlignment="1">
      <alignment horizontal="left" vertical="top"/>
    </xf>
    <xf numFmtId="164" fontId="19" fillId="8" borderId="1" xfId="0" applyNumberFormat="1" applyFont="1" applyFill="1" applyBorder="1" applyAlignment="1">
      <alignment horizontal="right" vertical="top"/>
    </xf>
    <xf numFmtId="164" fontId="19" fillId="9" borderId="1" xfId="0" applyNumberFormat="1" applyFont="1" applyFill="1" applyBorder="1" applyAlignment="1">
      <alignment horizontal="right" vertical="top"/>
    </xf>
    <xf numFmtId="17" fontId="19" fillId="6" borderId="1" xfId="0" applyNumberFormat="1" applyFont="1" applyFill="1" applyBorder="1" applyAlignment="1">
      <alignment horizontal="left" vertical="top"/>
    </xf>
    <xf numFmtId="164" fontId="19" fillId="6" borderId="1" xfId="0" applyNumberFormat="1" applyFont="1" applyFill="1" applyBorder="1" applyAlignment="1">
      <alignment horizontal="right" vertical="top"/>
    </xf>
    <xf numFmtId="2" fontId="19" fillId="6" borderId="1" xfId="0" applyNumberFormat="1" applyFont="1" applyFill="1" applyBorder="1" applyAlignment="1">
      <alignment horizontal="right" vertical="top"/>
    </xf>
    <xf numFmtId="2" fontId="19" fillId="10" borderId="1" xfId="0" applyNumberFormat="1" applyFont="1" applyFill="1" applyBorder="1" applyAlignment="1">
      <alignment horizontal="right" vertical="top"/>
    </xf>
    <xf numFmtId="2" fontId="19" fillId="9" borderId="1" xfId="0" applyNumberFormat="1" applyFont="1" applyFill="1" applyBorder="1" applyAlignment="1">
      <alignment horizontal="right" vertical="top"/>
    </xf>
    <xf numFmtId="10" fontId="19" fillId="6" borderId="1" xfId="0" applyNumberFormat="1" applyFont="1" applyFill="1" applyBorder="1" applyAlignment="1">
      <alignment horizontal="right" vertical="top"/>
    </xf>
    <xf numFmtId="10" fontId="19" fillId="10" borderId="1" xfId="0" applyNumberFormat="1" applyFont="1" applyFill="1" applyBorder="1" applyAlignment="1">
      <alignment horizontal="right" vertical="top"/>
    </xf>
    <xf numFmtId="10" fontId="19" fillId="9" borderId="1" xfId="0" applyNumberFormat="1" applyFont="1" applyFill="1" applyBorder="1" applyAlignment="1">
      <alignment horizontal="right" vertical="top"/>
    </xf>
    <xf numFmtId="168" fontId="19" fillId="10" borderId="1" xfId="0" applyNumberFormat="1" applyFont="1" applyFill="1" applyBorder="1" applyAlignment="1">
      <alignment horizontal="right" vertical="top"/>
    </xf>
    <xf numFmtId="168" fontId="19" fillId="9" borderId="1" xfId="0" applyNumberFormat="1" applyFont="1" applyFill="1" applyBorder="1" applyAlignment="1">
      <alignment horizontal="right" vertical="top"/>
    </xf>
    <xf numFmtId="1" fontId="19" fillId="9" borderId="1" xfId="0" applyNumberFormat="1" applyFont="1" applyFill="1" applyBorder="1" applyAlignment="1">
      <alignment horizontal="right" vertical="top"/>
    </xf>
    <xf numFmtId="10" fontId="19" fillId="8" borderId="1" xfId="0" applyNumberFormat="1" applyFont="1" applyFill="1" applyBorder="1" applyAlignment="1">
      <alignment horizontal="right" vertical="top"/>
    </xf>
    <xf numFmtId="9" fontId="30" fillId="18" borderId="9" xfId="0" applyNumberFormat="1" applyFont="1" applyFill="1" applyBorder="1" applyAlignment="1" applyProtection="1">
      <alignment horizontal="center" vertical="center"/>
      <protection locked="0"/>
    </xf>
    <xf numFmtId="164" fontId="30" fillId="18" borderId="44" xfId="0" applyNumberFormat="1" applyFont="1" applyFill="1" applyBorder="1" applyAlignment="1" applyProtection="1">
      <alignment horizontal="center" vertical="center" wrapText="1"/>
      <protection locked="0"/>
    </xf>
    <xf numFmtId="164" fontId="30" fillId="18" borderId="8" xfId="0" applyNumberFormat="1" applyFont="1" applyFill="1" applyBorder="1" applyAlignment="1" applyProtection="1">
      <alignment horizontal="center" vertical="center" wrapText="1"/>
      <protection locked="0"/>
    </xf>
    <xf numFmtId="9" fontId="30" fillId="18" borderId="12" xfId="0" applyNumberFormat="1" applyFont="1" applyFill="1" applyBorder="1" applyAlignment="1" applyProtection="1">
      <alignment horizontal="center" vertical="center"/>
      <protection locked="0"/>
    </xf>
    <xf numFmtId="164" fontId="30" fillId="18" borderId="6" xfId="0" applyNumberFormat="1" applyFont="1" applyFill="1" applyBorder="1" applyAlignment="1" applyProtection="1">
      <alignment horizontal="center" vertical="center" wrapText="1"/>
      <protection locked="0"/>
    </xf>
    <xf numFmtId="164" fontId="30" fillId="18" borderId="47" xfId="0" applyNumberFormat="1" applyFont="1" applyFill="1" applyBorder="1" applyAlignment="1" applyProtection="1">
      <alignment horizontal="center" vertical="center" wrapText="1"/>
      <protection locked="0"/>
    </xf>
    <xf numFmtId="164" fontId="30" fillId="18" borderId="11" xfId="0" applyNumberFormat="1" applyFont="1" applyFill="1" applyBorder="1" applyAlignment="1" applyProtection="1">
      <alignment horizontal="center" vertical="center" wrapText="1"/>
      <protection locked="0"/>
    </xf>
    <xf numFmtId="17" fontId="46" fillId="8" borderId="1" xfId="0" applyNumberFormat="1" applyFont="1" applyFill="1" applyBorder="1" applyAlignment="1">
      <alignment horizontal="left" vertical="top"/>
    </xf>
    <xf numFmtId="17" fontId="46" fillId="9" borderId="1" xfId="0" applyNumberFormat="1" applyFont="1" applyFill="1" applyBorder="1" applyAlignment="1">
      <alignment horizontal="left" vertical="top"/>
    </xf>
    <xf numFmtId="0" fontId="30" fillId="17" borderId="25" xfId="0" applyFont="1" applyFill="1" applyBorder="1" applyAlignment="1" applyProtection="1">
      <alignment horizontal="center" vertical="center" wrapText="1"/>
      <protection locked="0"/>
    </xf>
    <xf numFmtId="0" fontId="30" fillId="0" borderId="29"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10" fontId="30" fillId="0" borderId="35" xfId="0" applyNumberFormat="1" applyFont="1" applyBorder="1" applyAlignment="1" applyProtection="1">
      <alignment horizontal="center" vertical="center"/>
      <protection locked="0"/>
    </xf>
    <xf numFmtId="10" fontId="30" fillId="0" borderId="0" xfId="0" applyNumberFormat="1" applyFont="1" applyBorder="1" applyAlignment="1" applyProtection="1">
      <alignment horizontal="center" vertical="center"/>
      <protection locked="0"/>
    </xf>
    <xf numFmtId="0" fontId="30" fillId="0" borderId="31" xfId="0" applyFont="1" applyBorder="1" applyAlignment="1" applyProtection="1">
      <alignment horizontal="center" vertical="center"/>
      <protection locked="0"/>
    </xf>
    <xf numFmtId="0" fontId="30" fillId="0" borderId="38" xfId="0" applyFont="1" applyBorder="1" applyAlignment="1" applyProtection="1">
      <alignment horizontal="center" vertical="center"/>
      <protection locked="0"/>
    </xf>
    <xf numFmtId="10" fontId="30" fillId="0" borderId="38" xfId="0" applyNumberFormat="1" applyFont="1" applyBorder="1" applyAlignment="1" applyProtection="1">
      <alignment horizontal="center" vertical="center"/>
      <protection locked="0"/>
    </xf>
    <xf numFmtId="0" fontId="30" fillId="18" borderId="36" xfId="0" applyFont="1" applyFill="1" applyBorder="1" applyAlignment="1" applyProtection="1">
      <alignment horizontal="center" vertical="center"/>
      <protection locked="0"/>
    </xf>
    <xf numFmtId="0" fontId="30" fillId="18" borderId="0" xfId="0" applyFont="1" applyFill="1" applyBorder="1" applyAlignment="1" applyProtection="1">
      <alignment horizontal="center" vertical="center"/>
      <protection locked="0"/>
    </xf>
    <xf numFmtId="0" fontId="30" fillId="17" borderId="36" xfId="0" applyFont="1" applyFill="1" applyBorder="1" applyAlignment="1" applyProtection="1">
      <alignment horizontal="center" vertical="center"/>
      <protection locked="0"/>
    </xf>
    <xf numFmtId="1" fontId="30" fillId="17" borderId="38" xfId="10" applyNumberFormat="1" applyFont="1" applyFill="1" applyBorder="1" applyAlignment="1" applyProtection="1">
      <alignment horizontal="center"/>
      <protection locked="0"/>
    </xf>
    <xf numFmtId="0" fontId="30" fillId="17" borderId="29" xfId="0" applyFont="1" applyFill="1" applyBorder="1" applyAlignment="1" applyProtection="1">
      <alignment horizontal="center" vertical="center" wrapText="1"/>
      <protection locked="0"/>
    </xf>
    <xf numFmtId="1" fontId="30" fillId="0" borderId="29" xfId="0" applyNumberFormat="1" applyFont="1" applyBorder="1" applyAlignment="1" applyProtection="1">
      <alignment horizontal="center" vertical="center"/>
      <protection locked="0"/>
    </xf>
    <xf numFmtId="1" fontId="30" fillId="0" borderId="35" xfId="0" applyNumberFormat="1" applyFont="1" applyBorder="1" applyAlignment="1" applyProtection="1">
      <alignment horizontal="center" vertical="center"/>
      <protection locked="0"/>
    </xf>
    <xf numFmtId="1" fontId="30" fillId="0" borderId="31" xfId="0" applyNumberFormat="1" applyFont="1" applyBorder="1" applyAlignment="1" applyProtection="1">
      <alignment horizontal="center" vertical="center"/>
      <protection locked="0"/>
    </xf>
    <xf numFmtId="1" fontId="30" fillId="0" borderId="38" xfId="0" applyNumberFormat="1" applyFont="1" applyBorder="1" applyAlignment="1" applyProtection="1">
      <alignment horizontal="center" vertical="center"/>
      <protection locked="0"/>
    </xf>
    <xf numFmtId="0" fontId="30" fillId="22" borderId="35" xfId="0" applyFont="1" applyFill="1" applyBorder="1" applyAlignment="1" applyProtection="1">
      <alignment horizontal="center" vertical="center"/>
      <protection locked="0"/>
    </xf>
    <xf numFmtId="0" fontId="30" fillId="5" borderId="36" xfId="0"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wrapText="1"/>
      <protection locked="0"/>
    </xf>
    <xf numFmtId="0" fontId="30" fillId="5" borderId="24" xfId="0" applyFont="1" applyFill="1" applyBorder="1" applyAlignment="1" applyProtection="1">
      <alignment horizontal="center" vertical="center" wrapText="1"/>
      <protection locked="0"/>
    </xf>
    <xf numFmtId="0" fontId="30" fillId="5" borderId="25" xfId="0" applyFont="1" applyFill="1" applyBorder="1" applyAlignment="1" applyProtection="1">
      <alignment horizontal="center" vertical="center" wrapText="1"/>
      <protection locked="0"/>
    </xf>
    <xf numFmtId="1" fontId="30" fillId="5" borderId="29" xfId="0" applyNumberFormat="1" applyFont="1" applyFill="1" applyBorder="1" applyAlignment="1" applyProtection="1">
      <alignment horizontal="center" vertical="center" wrapText="1"/>
      <protection locked="0"/>
    </xf>
    <xf numFmtId="1" fontId="30" fillId="5" borderId="35" xfId="0" applyNumberFormat="1" applyFont="1" applyFill="1" applyBorder="1" applyAlignment="1" applyProtection="1">
      <alignment horizontal="center" vertical="center" wrapText="1"/>
      <protection locked="0"/>
    </xf>
    <xf numFmtId="0" fontId="30" fillId="5" borderId="35" xfId="0" applyFont="1" applyFill="1" applyBorder="1" applyAlignment="1" applyProtection="1">
      <alignment horizontal="center" vertical="center" wrapText="1"/>
      <protection locked="0"/>
    </xf>
    <xf numFmtId="1" fontId="30" fillId="5" borderId="36" xfId="10" applyNumberFormat="1" applyFont="1" applyFill="1" applyBorder="1" applyAlignment="1" applyProtection="1">
      <alignment horizontal="center" vertical="center" wrapText="1"/>
      <protection locked="0"/>
    </xf>
    <xf numFmtId="1" fontId="30" fillId="5" borderId="0" xfId="10" applyNumberFormat="1" applyFont="1" applyFill="1" applyBorder="1" applyAlignment="1" applyProtection="1">
      <alignment horizontal="center" vertical="center" wrapText="1"/>
      <protection locked="0"/>
    </xf>
    <xf numFmtId="10" fontId="30" fillId="5" borderId="0" xfId="10" applyNumberFormat="1" applyFont="1" applyFill="1" applyBorder="1" applyProtection="1">
      <protection locked="0"/>
    </xf>
    <xf numFmtId="1" fontId="30" fillId="5" borderId="36" xfId="10" applyNumberFormat="1" applyFont="1" applyFill="1" applyBorder="1" applyAlignment="1" applyProtection="1">
      <alignment horizontal="center" vertical="center"/>
      <protection locked="0"/>
    </xf>
    <xf numFmtId="1" fontId="30" fillId="5" borderId="0" xfId="10" applyNumberFormat="1" applyFont="1" applyFill="1" applyBorder="1" applyAlignment="1" applyProtection="1">
      <alignment horizontal="center" vertical="center"/>
      <protection locked="0"/>
    </xf>
    <xf numFmtId="164" fontId="30" fillId="5" borderId="0" xfId="10" applyNumberFormat="1" applyFont="1" applyFill="1" applyBorder="1" applyAlignment="1" applyProtection="1">
      <alignment horizontal="center" vertical="center" wrapText="1"/>
      <protection locked="0"/>
    </xf>
    <xf numFmtId="1" fontId="30" fillId="5" borderId="36" xfId="0" applyNumberFormat="1" applyFont="1" applyFill="1" applyBorder="1" applyAlignment="1" applyProtection="1">
      <alignment horizontal="center" vertical="center" wrapText="1"/>
      <protection locked="0"/>
    </xf>
    <xf numFmtId="1" fontId="30" fillId="5" borderId="0" xfId="0" applyNumberFormat="1" applyFont="1" applyFill="1" applyBorder="1" applyAlignment="1" applyProtection="1">
      <alignment horizontal="center" vertical="center" wrapText="1"/>
      <protection locked="0"/>
    </xf>
    <xf numFmtId="1" fontId="15" fillId="5" borderId="0" xfId="10" applyNumberFormat="1" applyFont="1" applyFill="1" applyBorder="1" applyAlignment="1" applyProtection="1">
      <alignment horizontal="center" vertical="center" wrapText="1"/>
      <protection locked="0"/>
    </xf>
    <xf numFmtId="164" fontId="15" fillId="5" borderId="0" xfId="10" applyNumberFormat="1" applyFont="1" applyFill="1" applyBorder="1" applyAlignment="1" applyProtection="1">
      <alignment horizontal="center" vertical="center"/>
      <protection locked="0"/>
    </xf>
    <xf numFmtId="1" fontId="30" fillId="5" borderId="31" xfId="10" applyNumberFormat="1" applyFont="1" applyFill="1" applyBorder="1" applyAlignment="1" applyProtection="1">
      <alignment horizontal="center"/>
      <protection locked="0"/>
    </xf>
    <xf numFmtId="1" fontId="30" fillId="5" borderId="38" xfId="10" applyNumberFormat="1" applyFont="1" applyFill="1" applyBorder="1" applyProtection="1">
      <protection locked="0"/>
    </xf>
    <xf numFmtId="164" fontId="30" fillId="5" borderId="38" xfId="10" applyNumberFormat="1" applyFont="1" applyFill="1" applyBorder="1" applyProtection="1">
      <protection locked="0"/>
    </xf>
    <xf numFmtId="1" fontId="30" fillId="5" borderId="29" xfId="10" applyNumberFormat="1" applyFont="1" applyFill="1" applyBorder="1" applyAlignment="1" applyProtection="1">
      <alignment horizontal="center"/>
      <protection locked="0"/>
    </xf>
    <xf numFmtId="1" fontId="30" fillId="5" borderId="35" xfId="10" applyNumberFormat="1" applyFont="1" applyFill="1" applyBorder="1" applyAlignment="1" applyProtection="1">
      <alignment horizontal="center"/>
      <protection locked="0"/>
    </xf>
    <xf numFmtId="10" fontId="30" fillId="5" borderId="35" xfId="10" applyNumberFormat="1" applyFont="1" applyFill="1" applyBorder="1" applyAlignment="1" applyProtection="1">
      <alignment horizontal="center"/>
      <protection locked="0"/>
    </xf>
    <xf numFmtId="1" fontId="30" fillId="5" borderId="36" xfId="0" applyNumberFormat="1" applyFont="1" applyFill="1" applyBorder="1" applyAlignment="1" applyProtection="1">
      <alignment horizontal="center" vertical="center"/>
      <protection locked="0"/>
    </xf>
    <xf numFmtId="1" fontId="30" fillId="5" borderId="0" xfId="0" applyNumberFormat="1" applyFont="1" applyFill="1" applyBorder="1" applyAlignment="1" applyProtection="1">
      <alignment horizontal="center" vertical="center"/>
      <protection locked="0"/>
    </xf>
    <xf numFmtId="10" fontId="30" fillId="5" borderId="0" xfId="10" applyNumberFormat="1" applyFont="1" applyFill="1" applyBorder="1" applyAlignment="1" applyProtection="1">
      <alignment horizontal="center"/>
      <protection locked="0"/>
    </xf>
    <xf numFmtId="1" fontId="30" fillId="5" borderId="36" xfId="10" applyNumberFormat="1" applyFont="1" applyFill="1" applyBorder="1" applyAlignment="1" applyProtection="1">
      <alignment horizontal="center"/>
      <protection locked="0"/>
    </xf>
    <xf numFmtId="1" fontId="30" fillId="5" borderId="0" xfId="10" applyNumberFormat="1" applyFont="1" applyFill="1" applyBorder="1" applyAlignment="1" applyProtection="1">
      <alignment horizontal="center"/>
      <protection locked="0"/>
    </xf>
    <xf numFmtId="1" fontId="30" fillId="5" borderId="31" xfId="0" applyNumberFormat="1" applyFont="1" applyFill="1" applyBorder="1" applyAlignment="1" applyProtection="1">
      <alignment horizontal="center" vertical="center"/>
      <protection locked="0"/>
    </xf>
    <xf numFmtId="1" fontId="30" fillId="5" borderId="38" xfId="0" applyNumberFormat="1" applyFont="1" applyFill="1" applyBorder="1" applyAlignment="1" applyProtection="1">
      <alignment horizontal="center" vertical="center"/>
      <protection locked="0"/>
    </xf>
    <xf numFmtId="10" fontId="30" fillId="5" borderId="38" xfId="10" applyNumberFormat="1" applyFont="1" applyFill="1" applyBorder="1" applyAlignment="1" applyProtection="1">
      <alignment horizontal="center"/>
      <protection locked="0"/>
    </xf>
    <xf numFmtId="1" fontId="30" fillId="5" borderId="29" xfId="0" applyNumberFormat="1" applyFont="1" applyFill="1" applyBorder="1" applyAlignment="1" applyProtection="1">
      <alignment horizontal="center" vertical="center"/>
      <protection locked="0"/>
    </xf>
    <xf numFmtId="1" fontId="30" fillId="5" borderId="35" xfId="0" applyNumberFormat="1" applyFont="1" applyFill="1" applyBorder="1" applyAlignment="1" applyProtection="1">
      <alignment horizontal="center" vertical="center"/>
      <protection locked="0"/>
    </xf>
    <xf numFmtId="0" fontId="30" fillId="5" borderId="29" xfId="0" applyFont="1" applyFill="1" applyBorder="1" applyAlignment="1" applyProtection="1">
      <alignment horizontal="center" vertical="center"/>
      <protection locked="0"/>
    </xf>
    <xf numFmtId="0" fontId="30" fillId="5" borderId="35" xfId="0" applyFont="1" applyFill="1" applyBorder="1" applyAlignment="1" applyProtection="1">
      <alignment horizontal="center" vertical="center"/>
      <protection locked="0"/>
    </xf>
    <xf numFmtId="0" fontId="30" fillId="5" borderId="36" xfId="0" applyFont="1" applyFill="1" applyBorder="1" applyAlignment="1" applyProtection="1">
      <alignment horizontal="center" vertical="center"/>
      <protection locked="0"/>
    </xf>
    <xf numFmtId="0" fontId="30" fillId="5" borderId="0" xfId="0" applyFont="1" applyFill="1" applyBorder="1" applyAlignment="1" applyProtection="1">
      <alignment horizontal="center" vertical="center"/>
      <protection locked="0"/>
    </xf>
    <xf numFmtId="0" fontId="30" fillId="5" borderId="31" xfId="0" applyFont="1" applyFill="1" applyBorder="1" applyAlignment="1" applyProtection="1">
      <alignment horizontal="center" vertical="center"/>
      <protection locked="0"/>
    </xf>
    <xf numFmtId="0" fontId="30" fillId="5" borderId="38" xfId="0" applyFont="1" applyFill="1" applyBorder="1" applyAlignment="1" applyProtection="1">
      <alignment horizontal="center" vertical="center"/>
      <protection locked="0"/>
    </xf>
    <xf numFmtId="0" fontId="30" fillId="19" borderId="36" xfId="0" applyFont="1" applyFill="1" applyBorder="1" applyAlignment="1" applyProtection="1">
      <alignment horizontal="center" vertical="center"/>
      <protection locked="0"/>
    </xf>
    <xf numFmtId="0" fontId="30" fillId="19" borderId="0" xfId="0" applyFont="1" applyFill="1" applyBorder="1" applyAlignment="1" applyProtection="1">
      <alignment horizontal="center" vertical="center"/>
      <protection locked="0"/>
    </xf>
    <xf numFmtId="0" fontId="30" fillId="19" borderId="37" xfId="0" applyFont="1" applyFill="1" applyBorder="1" applyAlignment="1" applyProtection="1">
      <alignment horizontal="center" vertical="center"/>
      <protection locked="0"/>
    </xf>
    <xf numFmtId="0" fontId="43" fillId="12" borderId="36" xfId="24" applyFill="1" applyBorder="1" applyAlignment="1" applyProtection="1">
      <alignment horizontal="center" vertical="center"/>
      <protection locked="0"/>
    </xf>
    <xf numFmtId="0" fontId="43" fillId="12" borderId="0" xfId="24" applyFill="1" applyBorder="1" applyAlignment="1" applyProtection="1">
      <alignment horizontal="center" vertical="center"/>
      <protection locked="0"/>
    </xf>
    <xf numFmtId="0" fontId="43" fillId="6" borderId="36" xfId="24" applyFill="1" applyBorder="1" applyAlignment="1" applyProtection="1">
      <alignment horizontal="center" vertical="center"/>
      <protection locked="0"/>
    </xf>
    <xf numFmtId="0" fontId="43" fillId="16" borderId="36" xfId="24" applyFill="1" applyBorder="1" applyAlignment="1" applyProtection="1">
      <alignment horizontal="center" vertical="center"/>
      <protection locked="0"/>
    </xf>
    <xf numFmtId="0" fontId="43" fillId="17" borderId="36" xfId="24" applyFill="1" applyBorder="1" applyAlignment="1" applyProtection="1">
      <alignment horizontal="center" vertical="center"/>
      <protection locked="0"/>
    </xf>
    <xf numFmtId="0" fontId="30" fillId="16" borderId="36" xfId="0" applyFont="1" applyFill="1" applyBorder="1" applyAlignment="1" applyProtection="1">
      <alignment horizontal="center" vertical="center"/>
      <protection locked="0"/>
    </xf>
    <xf numFmtId="0" fontId="30" fillId="16" borderId="37" xfId="0" applyFont="1" applyFill="1" applyBorder="1" applyAlignment="1" applyProtection="1">
      <alignment horizontal="center" vertical="center"/>
      <protection locked="0"/>
    </xf>
    <xf numFmtId="0" fontId="43" fillId="18" borderId="36" xfId="24" applyFill="1" applyBorder="1" applyAlignment="1" applyProtection="1">
      <alignment horizontal="center" vertical="center"/>
      <protection locked="0"/>
    </xf>
    <xf numFmtId="0" fontId="30" fillId="9" borderId="36" xfId="0" applyFont="1" applyFill="1" applyBorder="1" applyAlignment="1" applyProtection="1">
      <alignment horizontal="center" vertical="center"/>
      <protection locked="0"/>
    </xf>
    <xf numFmtId="0" fontId="30" fillId="9" borderId="0" xfId="0" applyFont="1" applyFill="1" applyBorder="1" applyAlignment="1" applyProtection="1">
      <alignment horizontal="center" vertical="center"/>
      <protection locked="0"/>
    </xf>
    <xf numFmtId="0" fontId="30" fillId="9" borderId="37" xfId="0" applyFont="1" applyFill="1" applyBorder="1" applyAlignment="1" applyProtection="1">
      <alignment horizontal="center" vertical="center"/>
      <protection locked="0"/>
    </xf>
    <xf numFmtId="0" fontId="30" fillId="10" borderId="0" xfId="0" applyFont="1" applyFill="1" applyBorder="1" applyAlignment="1" applyProtection="1">
      <alignment horizontal="center" vertical="center"/>
      <protection locked="0"/>
    </xf>
    <xf numFmtId="0" fontId="30" fillId="10" borderId="37" xfId="0" applyFont="1" applyFill="1" applyBorder="1" applyAlignment="1" applyProtection="1">
      <alignment horizontal="center" vertical="center"/>
      <protection locked="0"/>
    </xf>
    <xf numFmtId="167" fontId="30" fillId="19" borderId="36" xfId="0" applyNumberFormat="1" applyFont="1" applyFill="1" applyBorder="1" applyAlignment="1" applyProtection="1">
      <alignment horizontal="center" vertical="center"/>
      <protection locked="0"/>
    </xf>
    <xf numFmtId="167" fontId="30" fillId="10" borderId="36" xfId="0" applyNumberFormat="1" applyFont="1" applyFill="1" applyBorder="1" applyAlignment="1" applyProtection="1">
      <alignment horizontal="center" vertical="center"/>
      <protection locked="0"/>
    </xf>
    <xf numFmtId="167" fontId="30" fillId="20" borderId="36" xfId="0" applyNumberFormat="1" applyFont="1" applyFill="1" applyBorder="1" applyAlignment="1" applyProtection="1">
      <alignment horizontal="center" vertical="center"/>
      <protection locked="0"/>
    </xf>
    <xf numFmtId="0" fontId="31" fillId="22" borderId="31" xfId="8" applyFont="1" applyFill="1" applyBorder="1" applyAlignment="1" applyProtection="1">
      <alignment horizontal="center" vertical="center"/>
      <protection locked="0"/>
    </xf>
    <xf numFmtId="0" fontId="30" fillId="0" borderId="39" xfId="0" applyFont="1" applyBorder="1" applyAlignment="1" applyProtection="1">
      <alignment horizontal="center" vertical="center"/>
      <protection locked="0"/>
    </xf>
    <xf numFmtId="0" fontId="30" fillId="0" borderId="28" xfId="0" applyFont="1" applyBorder="1" applyAlignment="1" applyProtection="1">
      <alignment horizontal="center" vertical="center"/>
      <protection locked="0"/>
    </xf>
    <xf numFmtId="0" fontId="30" fillId="21" borderId="27" xfId="0" applyFont="1" applyFill="1" applyBorder="1" applyAlignment="1" applyProtection="1">
      <alignment horizontal="center" vertical="center"/>
      <protection locked="0"/>
    </xf>
    <xf numFmtId="0" fontId="30" fillId="21" borderId="39" xfId="0" applyFont="1" applyFill="1" applyBorder="1" applyAlignment="1" applyProtection="1">
      <alignment horizontal="center" vertical="center"/>
      <protection locked="0"/>
    </xf>
    <xf numFmtId="0" fontId="30" fillId="21" borderId="28" xfId="0" applyFont="1" applyFill="1" applyBorder="1" applyAlignment="1" applyProtection="1">
      <alignment horizontal="center" vertical="center"/>
      <protection locked="0"/>
    </xf>
    <xf numFmtId="0" fontId="30" fillId="0" borderId="29" xfId="0" applyFont="1" applyFill="1" applyBorder="1" applyAlignment="1" applyProtection="1">
      <alignment horizontal="center" vertical="center"/>
      <protection locked="0"/>
    </xf>
    <xf numFmtId="0" fontId="30" fillId="0" borderId="36" xfId="0" applyFont="1" applyFill="1" applyBorder="1" applyAlignment="1" applyProtection="1">
      <alignment horizontal="center" vertical="center"/>
      <protection locked="0"/>
    </xf>
    <xf numFmtId="0" fontId="30" fillId="0" borderId="31" xfId="0" applyFont="1" applyFill="1" applyBorder="1" applyAlignment="1" applyProtection="1">
      <alignment horizontal="center" vertical="center"/>
      <protection locked="0"/>
    </xf>
    <xf numFmtId="9" fontId="30" fillId="21" borderId="29" xfId="0" applyNumberFormat="1" applyFont="1" applyFill="1" applyBorder="1" applyAlignment="1" applyProtection="1">
      <alignment horizontal="center" vertical="center"/>
      <protection locked="0"/>
    </xf>
    <xf numFmtId="9" fontId="30" fillId="21" borderId="31" xfId="0" applyNumberFormat="1" applyFont="1" applyFill="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164" fontId="30" fillId="6" borderId="32" xfId="0" applyNumberFormat="1" applyFont="1" applyFill="1" applyBorder="1" applyAlignment="1" applyProtection="1">
      <alignment horizontal="center" vertical="center"/>
      <protection locked="0"/>
    </xf>
    <xf numFmtId="1" fontId="31" fillId="22" borderId="0" xfId="8" applyNumberFormat="1" applyFont="1" applyFill="1" applyBorder="1" applyAlignment="1" applyProtection="1">
      <alignment horizontal="center" vertical="center"/>
      <protection locked="0"/>
    </xf>
    <xf numFmtId="164" fontId="30" fillId="16" borderId="35" xfId="0" applyNumberFormat="1" applyFont="1" applyFill="1" applyBorder="1" applyAlignment="1" applyProtection="1">
      <alignment vertical="center"/>
      <protection locked="0"/>
    </xf>
    <xf numFmtId="0" fontId="43" fillId="16" borderId="35" xfId="24" applyFill="1" applyBorder="1" applyAlignment="1" applyProtection="1">
      <alignment horizontal="center" vertical="center"/>
      <protection locked="0"/>
    </xf>
    <xf numFmtId="0" fontId="43" fillId="16" borderId="0" xfId="24" applyFill="1" applyBorder="1" applyAlignment="1" applyProtection="1">
      <alignment horizontal="center" vertical="center"/>
      <protection locked="0"/>
    </xf>
    <xf numFmtId="1" fontId="31" fillId="0" borderId="36" xfId="8" applyNumberFormat="1" applyFont="1" applyBorder="1" applyAlignment="1" applyProtection="1">
      <alignment horizontal="center" vertical="center"/>
      <protection locked="0"/>
    </xf>
    <xf numFmtId="1" fontId="31" fillId="0" borderId="27" xfId="8" applyNumberFormat="1" applyFont="1" applyBorder="1" applyAlignment="1" applyProtection="1">
      <alignment horizontal="center" vertical="center"/>
      <protection locked="0"/>
    </xf>
    <xf numFmtId="1" fontId="31" fillId="0" borderId="39" xfId="8" applyNumberFormat="1" applyFont="1" applyBorder="1" applyAlignment="1" applyProtection="1">
      <alignment horizontal="center" vertical="center"/>
      <protection locked="0"/>
    </xf>
    <xf numFmtId="1" fontId="31" fillId="0" borderId="28" xfId="8" applyNumberFormat="1" applyFont="1" applyBorder="1" applyAlignment="1" applyProtection="1">
      <alignment horizontal="center" vertical="center"/>
      <protection locked="0"/>
    </xf>
    <xf numFmtId="1" fontId="31" fillId="0" borderId="30" xfId="8" applyNumberFormat="1" applyFont="1" applyBorder="1" applyAlignment="1" applyProtection="1">
      <alignment horizontal="center" vertical="center"/>
      <protection locked="0"/>
    </xf>
    <xf numFmtId="1" fontId="31" fillId="0" borderId="37" xfId="8" applyNumberFormat="1" applyFont="1" applyBorder="1" applyAlignment="1" applyProtection="1">
      <alignment horizontal="center" vertical="center"/>
      <protection locked="0"/>
    </xf>
    <xf numFmtId="1" fontId="31" fillId="0" borderId="32" xfId="8" applyNumberFormat="1" applyFont="1" applyBorder="1" applyAlignment="1" applyProtection="1">
      <alignment horizontal="center" vertical="center"/>
      <protection locked="0"/>
    </xf>
    <xf numFmtId="0" fontId="10" fillId="16" borderId="36" xfId="24" applyFont="1" applyFill="1" applyBorder="1" applyAlignment="1" applyProtection="1">
      <alignment horizontal="center" vertical="center"/>
      <protection locked="0"/>
    </xf>
    <xf numFmtId="10" fontId="30" fillId="16" borderId="37" xfId="10" applyNumberFormat="1" applyFont="1" applyFill="1" applyBorder="1" applyAlignment="1" applyProtection="1">
      <alignment horizontal="center" vertical="center" wrapText="1"/>
      <protection locked="0"/>
    </xf>
    <xf numFmtId="1" fontId="30" fillId="16" borderId="38" xfId="10" applyNumberFormat="1" applyFont="1" applyFill="1" applyBorder="1" applyAlignment="1" applyProtection="1">
      <alignment horizontal="center"/>
      <protection locked="0"/>
    </xf>
    <xf numFmtId="10" fontId="30" fillId="0" borderId="30" xfId="0" applyNumberFormat="1" applyFont="1" applyBorder="1" applyAlignment="1" applyProtection="1">
      <alignment horizontal="center" vertical="center"/>
      <protection locked="0"/>
    </xf>
    <xf numFmtId="10" fontId="30" fillId="0" borderId="37" xfId="0" applyNumberFormat="1" applyFont="1" applyBorder="1" applyAlignment="1" applyProtection="1">
      <alignment horizontal="center" vertical="center"/>
      <protection locked="0"/>
    </xf>
    <xf numFmtId="10" fontId="30" fillId="0" borderId="32" xfId="0" applyNumberFormat="1" applyFont="1" applyBorder="1" applyAlignment="1" applyProtection="1">
      <alignment horizontal="center" vertical="center"/>
      <protection locked="0"/>
    </xf>
    <xf numFmtId="164" fontId="30" fillId="17" borderId="29" xfId="10" applyNumberFormat="1" applyFont="1" applyFill="1" applyBorder="1" applyAlignment="1" applyProtection="1">
      <alignment horizontal="center"/>
      <protection locked="0"/>
    </xf>
    <xf numFmtId="10" fontId="30" fillId="17" borderId="30" xfId="0" applyNumberFormat="1" applyFont="1" applyFill="1" applyBorder="1" applyAlignment="1" applyProtection="1">
      <alignment horizontal="center" vertical="center"/>
      <protection locked="0"/>
    </xf>
    <xf numFmtId="10" fontId="30" fillId="17" borderId="37" xfId="0" applyNumberFormat="1" applyFont="1" applyFill="1" applyBorder="1" applyAlignment="1" applyProtection="1">
      <alignment horizontal="center" vertical="center"/>
      <protection locked="0"/>
    </xf>
    <xf numFmtId="10" fontId="30" fillId="17" borderId="32" xfId="0" applyNumberFormat="1" applyFont="1" applyFill="1" applyBorder="1" applyAlignment="1" applyProtection="1">
      <alignment horizontal="center" vertical="center"/>
      <protection locked="0"/>
    </xf>
    <xf numFmtId="164" fontId="30" fillId="16" borderId="36" xfId="10" applyNumberFormat="1" applyFont="1" applyFill="1" applyBorder="1" applyProtection="1">
      <protection locked="0"/>
    </xf>
    <xf numFmtId="164" fontId="30" fillId="17" borderId="30" xfId="10" applyNumberFormat="1" applyFont="1" applyFill="1" applyBorder="1" applyAlignment="1" applyProtection="1">
      <alignment horizontal="left" vertical="center" wrapText="1"/>
      <protection locked="0"/>
    </xf>
    <xf numFmtId="164" fontId="30" fillId="17" borderId="37" xfId="10" applyNumberFormat="1" applyFont="1" applyFill="1" applyBorder="1" applyAlignment="1" applyProtection="1">
      <alignment horizontal="left" vertical="center" wrapText="1"/>
      <protection locked="0"/>
    </xf>
    <xf numFmtId="164" fontId="15" fillId="17" borderId="37" xfId="10" applyNumberFormat="1" applyFont="1" applyFill="1" applyBorder="1" applyAlignment="1" applyProtection="1">
      <alignment horizontal="center" vertical="center"/>
      <protection locked="0"/>
    </xf>
    <xf numFmtId="10" fontId="30" fillId="17" borderId="37" xfId="10" applyNumberFormat="1" applyFont="1" applyFill="1" applyBorder="1" applyAlignment="1" applyProtection="1">
      <alignment horizontal="left" vertical="center" wrapText="1"/>
      <protection locked="0"/>
    </xf>
    <xf numFmtId="0" fontId="30" fillId="17" borderId="32" xfId="0" applyFont="1" applyFill="1" applyBorder="1" applyAlignment="1" applyProtection="1">
      <alignment horizontal="center" vertical="center" wrapText="1"/>
      <protection locked="0"/>
    </xf>
    <xf numFmtId="0" fontId="30" fillId="12" borderId="38" xfId="0" applyFont="1" applyFill="1" applyBorder="1" applyAlignment="1" applyProtection="1">
      <alignment horizontal="center" vertical="center" wrapText="1"/>
      <protection locked="0"/>
    </xf>
    <xf numFmtId="0" fontId="43" fillId="17" borderId="35" xfId="24" applyFill="1" applyBorder="1" applyAlignment="1" applyProtection="1">
      <alignment horizontal="center" vertical="center"/>
      <protection locked="0"/>
    </xf>
    <xf numFmtId="0" fontId="43" fillId="17" borderId="0" xfId="24" applyFill="1" applyBorder="1" applyAlignment="1" applyProtection="1">
      <alignment horizontal="center" vertical="center"/>
      <protection locked="0"/>
    </xf>
    <xf numFmtId="1" fontId="30" fillId="12" borderId="35" xfId="0" applyNumberFormat="1" applyFont="1" applyFill="1" applyBorder="1" applyAlignment="1" applyProtection="1">
      <alignment horizontal="center" vertical="center" wrapText="1"/>
      <protection locked="0"/>
    </xf>
    <xf numFmtId="1" fontId="30" fillId="12" borderId="0" xfId="0" applyNumberFormat="1" applyFont="1" applyFill="1" applyBorder="1" applyAlignment="1" applyProtection="1">
      <alignment horizontal="center" vertical="center" wrapText="1"/>
      <protection locked="0"/>
    </xf>
    <xf numFmtId="1" fontId="30" fillId="12" borderId="38" xfId="0" applyNumberFormat="1" applyFont="1" applyFill="1" applyBorder="1" applyAlignment="1" applyProtection="1">
      <alignment horizontal="center" vertical="center" wrapText="1"/>
      <protection locked="0"/>
    </xf>
    <xf numFmtId="1" fontId="30" fillId="12" borderId="35" xfId="10" applyNumberFormat="1" applyFont="1" applyFill="1" applyBorder="1" applyAlignment="1" applyProtection="1">
      <alignment horizontal="center" vertical="center" wrapText="1"/>
      <protection locked="0"/>
    </xf>
    <xf numFmtId="1" fontId="30" fillId="12" borderId="0" xfId="10" applyNumberFormat="1" applyFont="1" applyFill="1" applyBorder="1" applyAlignment="1" applyProtection="1">
      <alignment horizontal="center" vertical="center" wrapText="1"/>
      <protection locked="0"/>
    </xf>
    <xf numFmtId="1" fontId="30" fillId="12" borderId="38" xfId="10" applyNumberFormat="1" applyFont="1" applyFill="1" applyBorder="1" applyAlignment="1" applyProtection="1">
      <alignment horizontal="center" vertical="center" wrapText="1"/>
      <protection locked="0"/>
    </xf>
    <xf numFmtId="1" fontId="30" fillId="21" borderId="0" xfId="10" applyNumberFormat="1" applyFont="1" applyFill="1" applyBorder="1" applyAlignment="1" applyProtection="1">
      <alignment horizontal="center" vertical="center" wrapText="1"/>
      <protection locked="0"/>
    </xf>
    <xf numFmtId="1" fontId="30" fillId="21" borderId="0" xfId="0" applyNumberFormat="1" applyFont="1" applyFill="1" applyBorder="1" applyAlignment="1" applyProtection="1">
      <alignment horizontal="center" vertical="center"/>
      <protection locked="0"/>
    </xf>
    <xf numFmtId="9" fontId="30" fillId="12" borderId="30" xfId="10" applyNumberFormat="1" applyFont="1" applyFill="1" applyBorder="1" applyAlignment="1" applyProtection="1">
      <alignment horizontal="center" vertical="center" wrapText="1"/>
      <protection locked="0"/>
    </xf>
    <xf numFmtId="9" fontId="30" fillId="12" borderId="37" xfId="10" applyNumberFormat="1" applyFont="1" applyFill="1" applyBorder="1" applyAlignment="1" applyProtection="1">
      <alignment horizontal="center" vertical="center" wrapText="1"/>
      <protection locked="0"/>
    </xf>
    <xf numFmtId="9" fontId="30" fillId="12" borderId="32" xfId="10" applyNumberFormat="1" applyFont="1" applyFill="1" applyBorder="1" applyAlignment="1" applyProtection="1">
      <alignment horizontal="center" vertical="center" wrapText="1"/>
      <protection locked="0"/>
    </xf>
    <xf numFmtId="1" fontId="30" fillId="21" borderId="38" xfId="0" applyNumberFormat="1" applyFont="1" applyFill="1" applyBorder="1" applyAlignment="1" applyProtection="1">
      <alignment horizontal="center" vertical="center"/>
      <protection locked="0"/>
    </xf>
    <xf numFmtId="164" fontId="30" fillId="22" borderId="38" xfId="0" applyNumberFormat="1" applyFont="1" applyFill="1" applyBorder="1" applyAlignment="1" applyProtection="1">
      <alignment horizontal="center" vertical="center"/>
      <protection locked="0"/>
    </xf>
    <xf numFmtId="1" fontId="43" fillId="16" borderId="35" xfId="24" applyNumberFormat="1" applyFill="1" applyBorder="1" applyAlignment="1" applyProtection="1">
      <alignment horizontal="center" vertical="center"/>
      <protection locked="0"/>
    </xf>
    <xf numFmtId="1" fontId="43" fillId="16" borderId="0" xfId="24" applyNumberFormat="1" applyFill="1" applyBorder="1" applyAlignment="1" applyProtection="1">
      <alignment horizontal="center" vertical="center"/>
      <protection locked="0"/>
    </xf>
    <xf numFmtId="1" fontId="30" fillId="16" borderId="38" xfId="0" applyNumberFormat="1" applyFont="1" applyFill="1" applyBorder="1" applyAlignment="1" applyProtection="1">
      <alignment horizontal="center" vertical="center" wrapText="1"/>
      <protection locked="0"/>
    </xf>
    <xf numFmtId="1" fontId="30" fillId="16" borderId="35" xfId="10" applyNumberFormat="1" applyFont="1" applyFill="1" applyBorder="1" applyAlignment="1" applyProtection="1">
      <alignment horizontal="center" vertical="center"/>
      <protection locked="0"/>
    </xf>
    <xf numFmtId="1" fontId="30" fillId="16" borderId="38" xfId="10" applyNumberFormat="1" applyFont="1" applyFill="1" applyBorder="1" applyAlignment="1" applyProtection="1">
      <alignment horizontal="center" vertical="center"/>
      <protection locked="0"/>
    </xf>
    <xf numFmtId="1" fontId="30" fillId="21" borderId="38" xfId="10" applyNumberFormat="1" applyFont="1" applyFill="1" applyBorder="1" applyAlignment="1" applyProtection="1">
      <alignment horizontal="center" vertical="center"/>
      <protection locked="0"/>
    </xf>
    <xf numFmtId="164" fontId="30" fillId="22" borderId="31" xfId="10" applyNumberFormat="1" applyFont="1" applyFill="1" applyBorder="1" applyAlignment="1" applyProtection="1">
      <alignment horizontal="center" vertical="center"/>
      <protection locked="0"/>
    </xf>
    <xf numFmtId="1" fontId="30" fillId="21" borderId="0" xfId="0" applyNumberFormat="1" applyFont="1" applyFill="1" applyAlignment="1" applyProtection="1">
      <alignment horizontal="center" vertical="center"/>
      <protection locked="0"/>
    </xf>
    <xf numFmtId="1" fontId="30" fillId="16" borderId="30" xfId="10" applyNumberFormat="1" applyFont="1" applyFill="1" applyBorder="1" applyAlignment="1" applyProtection="1">
      <alignment horizontal="center" vertical="center"/>
      <protection locked="0"/>
    </xf>
    <xf numFmtId="1" fontId="30" fillId="16" borderId="37" xfId="10" applyNumberFormat="1" applyFont="1" applyFill="1" applyBorder="1" applyAlignment="1" applyProtection="1">
      <alignment horizontal="center" vertical="center"/>
      <protection locked="0"/>
    </xf>
    <xf numFmtId="1" fontId="30" fillId="16" borderId="32" xfId="10" applyNumberFormat="1" applyFont="1" applyFill="1" applyBorder="1" applyAlignment="1" applyProtection="1">
      <alignment horizontal="center" vertical="center"/>
      <protection locked="0"/>
    </xf>
    <xf numFmtId="164" fontId="30" fillId="22" borderId="38" xfId="10" applyNumberFormat="1" applyFont="1" applyFill="1" applyBorder="1" applyAlignment="1" applyProtection="1">
      <alignment horizontal="center" vertical="center"/>
      <protection locked="0"/>
    </xf>
    <xf numFmtId="164" fontId="30" fillId="22" borderId="0" xfId="10" applyNumberFormat="1" applyFont="1" applyFill="1" applyBorder="1" applyAlignment="1" applyProtection="1">
      <alignment horizontal="center" vertical="center"/>
      <protection locked="0"/>
    </xf>
    <xf numFmtId="164" fontId="30" fillId="22" borderId="29" xfId="10" applyNumberFormat="1" applyFont="1" applyFill="1" applyBorder="1" applyAlignment="1" applyProtection="1">
      <alignment horizontal="center" vertical="center"/>
      <protection locked="0"/>
    </xf>
    <xf numFmtId="1" fontId="30" fillId="21" borderId="35" xfId="0" applyNumberFormat="1" applyFont="1" applyFill="1" applyBorder="1" applyAlignment="1" applyProtection="1">
      <alignment horizontal="center" vertical="center"/>
      <protection locked="0"/>
    </xf>
    <xf numFmtId="164" fontId="19" fillId="7" borderId="8" xfId="0" applyNumberFormat="1" applyFont="1" applyFill="1" applyBorder="1" applyAlignment="1">
      <alignment horizontal="right" vertical="top"/>
    </xf>
    <xf numFmtId="164" fontId="30" fillId="21" borderId="35" xfId="0" applyNumberFormat="1" applyFont="1" applyFill="1" applyBorder="1" applyAlignment="1" applyProtection="1">
      <alignment horizontal="center" vertical="center"/>
      <protection locked="0"/>
    </xf>
    <xf numFmtId="9" fontId="19" fillId="9" borderId="4" xfId="0" applyNumberFormat="1" applyFont="1" applyFill="1" applyBorder="1" applyAlignment="1">
      <alignment horizontal="left" vertical="top"/>
    </xf>
    <xf numFmtId="165" fontId="30" fillId="6" borderId="38" xfId="0" applyNumberFormat="1" applyFont="1" applyFill="1" applyBorder="1" applyAlignment="1" applyProtection="1">
      <alignment horizontal="center" vertical="center"/>
      <protection locked="0"/>
    </xf>
    <xf numFmtId="164" fontId="30" fillId="10" borderId="31" xfId="0" applyNumberFormat="1" applyFont="1" applyFill="1" applyBorder="1" applyAlignment="1" applyProtection="1">
      <alignment horizontal="center" vertical="center"/>
      <protection locked="0"/>
    </xf>
    <xf numFmtId="165" fontId="19" fillId="10" borderId="4" xfId="0" applyNumberFormat="1" applyFont="1" applyFill="1" applyBorder="1" applyAlignment="1">
      <alignment horizontal="left" vertical="top"/>
    </xf>
    <xf numFmtId="0" fontId="0" fillId="0" borderId="0" xfId="0" applyFill="1" applyAlignment="1">
      <alignment horizontal="right"/>
    </xf>
    <xf numFmtId="166" fontId="43" fillId="9" borderId="0" xfId="24" applyNumberFormat="1" applyFill="1" applyBorder="1" applyAlignment="1" applyProtection="1">
      <alignment horizontal="center" vertical="center"/>
      <protection locked="0"/>
    </xf>
    <xf numFmtId="166" fontId="30" fillId="9" borderId="35" xfId="0" applyNumberFormat="1" applyFont="1" applyFill="1" applyBorder="1" applyAlignment="1" applyProtection="1">
      <alignment horizontal="center" vertical="center" wrapText="1"/>
      <protection locked="0"/>
    </xf>
    <xf numFmtId="166" fontId="30" fillId="9" borderId="0" xfId="10" applyNumberFormat="1" applyFont="1" applyFill="1" applyBorder="1" applyAlignment="1" applyProtection="1">
      <alignment horizontal="center" vertical="center" wrapText="1"/>
      <protection locked="0"/>
    </xf>
    <xf numFmtId="166" fontId="30" fillId="9" borderId="35" xfId="0" applyNumberFormat="1" applyFont="1" applyFill="1" applyBorder="1" applyAlignment="1" applyProtection="1">
      <alignment horizontal="center" vertical="center"/>
      <protection locked="0"/>
    </xf>
    <xf numFmtId="166" fontId="30" fillId="9" borderId="38" xfId="0" applyNumberFormat="1" applyFont="1" applyFill="1" applyBorder="1" applyAlignment="1" applyProtection="1">
      <alignment horizontal="center" vertical="center"/>
      <protection locked="0"/>
    </xf>
    <xf numFmtId="10" fontId="30" fillId="22" borderId="0" xfId="0" applyNumberFormat="1" applyFont="1" applyFill="1" applyBorder="1" applyAlignment="1" applyProtection="1">
      <alignment horizontal="center" vertical="center" wrapText="1"/>
      <protection locked="0"/>
    </xf>
    <xf numFmtId="164" fontId="43" fillId="9" borderId="36" xfId="24" applyNumberFormat="1" applyFill="1" applyBorder="1" applyAlignment="1" applyProtection="1">
      <alignment horizontal="center" vertical="center"/>
      <protection locked="0"/>
    </xf>
    <xf numFmtId="166" fontId="10" fillId="9" borderId="0" xfId="0" applyNumberFormat="1" applyFont="1" applyFill="1" applyBorder="1"/>
    <xf numFmtId="10" fontId="30" fillId="9" borderId="35" xfId="0" applyNumberFormat="1" applyFont="1" applyFill="1" applyBorder="1" applyAlignment="1" applyProtection="1">
      <alignment horizontal="center" vertical="center"/>
      <protection locked="0"/>
    </xf>
    <xf numFmtId="10" fontId="30" fillId="9" borderId="0" xfId="0" applyNumberFormat="1" applyFont="1" applyFill="1" applyBorder="1" applyAlignment="1" applyProtection="1">
      <alignment horizontal="center" vertical="center"/>
      <protection locked="0"/>
    </xf>
    <xf numFmtId="10" fontId="30" fillId="9" borderId="38" xfId="0" applyNumberFormat="1" applyFont="1" applyFill="1" applyBorder="1" applyAlignment="1" applyProtection="1">
      <alignment horizontal="center" vertical="center" wrapText="1"/>
      <protection locked="0"/>
    </xf>
    <xf numFmtId="10" fontId="30" fillId="9" borderId="35" xfId="0" applyNumberFormat="1" applyFont="1" applyFill="1" applyBorder="1" applyAlignment="1" applyProtection="1">
      <alignment horizontal="center" vertical="center" wrapText="1"/>
      <protection locked="0"/>
    </xf>
    <xf numFmtId="10" fontId="30" fillId="9" borderId="0" xfId="0" applyNumberFormat="1" applyFont="1" applyFill="1" applyBorder="1" applyAlignment="1" applyProtection="1">
      <alignment horizontal="center" vertical="center" wrapText="1"/>
      <protection locked="0"/>
    </xf>
    <xf numFmtId="10" fontId="30" fillId="9" borderId="0" xfId="10" applyNumberFormat="1" applyFont="1" applyFill="1" applyBorder="1" applyAlignment="1" applyProtection="1">
      <alignment horizontal="center" vertical="center" wrapText="1"/>
      <protection locked="0"/>
    </xf>
    <xf numFmtId="10" fontId="30" fillId="9" borderId="38" xfId="0" applyNumberFormat="1" applyFont="1" applyFill="1" applyBorder="1" applyAlignment="1" applyProtection="1">
      <alignment horizontal="center" vertical="center"/>
      <protection locked="0"/>
    </xf>
    <xf numFmtId="0" fontId="43" fillId="9" borderId="29" xfId="24" applyNumberFormat="1" applyFill="1" applyBorder="1" applyAlignment="1" applyProtection="1">
      <alignment horizontal="center" vertical="center"/>
      <protection locked="0"/>
    </xf>
    <xf numFmtId="0" fontId="43" fillId="9" borderId="35" xfId="24" applyNumberFormat="1" applyFill="1" applyBorder="1" applyAlignment="1" applyProtection="1">
      <alignment horizontal="center" vertical="center"/>
      <protection locked="0"/>
    </xf>
    <xf numFmtId="0" fontId="30" fillId="9" borderId="35" xfId="0" applyNumberFormat="1" applyFont="1" applyFill="1" applyBorder="1" applyAlignment="1" applyProtection="1">
      <alignment horizontal="center" vertical="center"/>
      <protection locked="0"/>
    </xf>
    <xf numFmtId="164" fontId="43" fillId="18" borderId="36" xfId="24" applyNumberFormat="1" applyFill="1" applyBorder="1" applyAlignment="1" applyProtection="1">
      <alignment horizontal="center" vertical="center"/>
      <protection locked="0"/>
    </xf>
    <xf numFmtId="0" fontId="43" fillId="18" borderId="29" xfId="24" applyNumberFormat="1" applyFill="1" applyBorder="1" applyAlignment="1" applyProtection="1">
      <alignment horizontal="center" vertical="center"/>
      <protection locked="0"/>
    </xf>
    <xf numFmtId="0" fontId="30" fillId="18" borderId="35" xfId="0" applyNumberFormat="1" applyFont="1" applyFill="1" applyBorder="1" applyAlignment="1" applyProtection="1">
      <alignment horizontal="center" vertical="center"/>
      <protection locked="0"/>
    </xf>
    <xf numFmtId="164" fontId="10" fillId="18" borderId="0" xfId="10" applyNumberFormat="1" applyFont="1" applyFill="1" applyBorder="1"/>
    <xf numFmtId="0" fontId="30" fillId="9" borderId="29" xfId="0" applyNumberFormat="1" applyFont="1" applyFill="1" applyBorder="1" applyAlignment="1" applyProtection="1">
      <alignment horizontal="center" vertical="center"/>
      <protection locked="0"/>
    </xf>
    <xf numFmtId="0" fontId="30" fillId="9" borderId="30" xfId="0" applyNumberFormat="1" applyFont="1" applyFill="1" applyBorder="1" applyAlignment="1" applyProtection="1">
      <alignment horizontal="center" vertical="center"/>
      <protection locked="0"/>
    </xf>
    <xf numFmtId="0" fontId="30" fillId="18" borderId="29" xfId="0" applyNumberFormat="1" applyFont="1" applyFill="1" applyBorder="1" applyAlignment="1" applyProtection="1">
      <alignment horizontal="center" vertical="center"/>
      <protection locked="0"/>
    </xf>
    <xf numFmtId="166" fontId="30" fillId="0" borderId="29" xfId="0" applyNumberFormat="1" applyFont="1" applyBorder="1" applyAlignment="1" applyProtection="1">
      <alignment horizontal="center" vertical="center"/>
      <protection locked="0"/>
    </xf>
    <xf numFmtId="166" fontId="10" fillId="9" borderId="35" xfId="0" applyNumberFormat="1" applyFont="1" applyFill="1" applyBorder="1"/>
    <xf numFmtId="166" fontId="30" fillId="0" borderId="35" xfId="0" applyNumberFormat="1" applyFont="1" applyBorder="1" applyAlignment="1" applyProtection="1">
      <alignment horizontal="center" vertical="center"/>
      <protection locked="0"/>
    </xf>
    <xf numFmtId="166" fontId="10" fillId="0" borderId="35" xfId="10" applyNumberFormat="1" applyFill="1" applyBorder="1"/>
    <xf numFmtId="164" fontId="10" fillId="18" borderId="35" xfId="10" applyNumberFormat="1" applyFont="1" applyFill="1" applyBorder="1"/>
    <xf numFmtId="164" fontId="30" fillId="22" borderId="29" xfId="0" applyNumberFormat="1" applyFont="1" applyFill="1" applyBorder="1" applyAlignment="1" applyProtection="1">
      <alignment horizontal="center" vertical="center"/>
      <protection locked="0"/>
    </xf>
    <xf numFmtId="164" fontId="30" fillId="22" borderId="35" xfId="0" applyNumberFormat="1" applyFont="1" applyFill="1" applyBorder="1" applyAlignment="1" applyProtection="1">
      <alignment horizontal="center" vertical="center"/>
      <protection locked="0"/>
    </xf>
    <xf numFmtId="166" fontId="30" fillId="0" borderId="36" xfId="0" applyNumberFormat="1" applyFont="1" applyBorder="1" applyAlignment="1" applyProtection="1">
      <alignment horizontal="center" vertical="center"/>
      <protection locked="0"/>
    </xf>
    <xf numFmtId="166" fontId="30" fillId="0" borderId="0" xfId="0" applyNumberFormat="1" applyFont="1" applyBorder="1" applyAlignment="1" applyProtection="1">
      <alignment horizontal="center" vertical="center"/>
      <protection locked="0"/>
    </xf>
    <xf numFmtId="166" fontId="10" fillId="0" borderId="0" xfId="10" applyNumberFormat="1" applyFill="1" applyBorder="1"/>
    <xf numFmtId="166" fontId="30" fillId="0" borderId="31" xfId="0" applyNumberFormat="1" applyFont="1" applyBorder="1" applyAlignment="1" applyProtection="1">
      <alignment horizontal="center" vertical="center"/>
      <protection locked="0"/>
    </xf>
    <xf numFmtId="166" fontId="10" fillId="9" borderId="38" xfId="0" applyNumberFormat="1" applyFont="1" applyFill="1" applyBorder="1"/>
    <xf numFmtId="166" fontId="30" fillId="0" borderId="38" xfId="0" applyNumberFormat="1" applyFont="1" applyBorder="1" applyAlignment="1" applyProtection="1">
      <alignment horizontal="center" vertical="center"/>
      <protection locked="0"/>
    </xf>
    <xf numFmtId="166" fontId="10" fillId="0" borderId="38" xfId="10" applyNumberFormat="1" applyFill="1" applyBorder="1"/>
    <xf numFmtId="164" fontId="10" fillId="18" borderId="38" xfId="10" applyNumberFormat="1" applyFont="1" applyFill="1" applyBorder="1"/>
    <xf numFmtId="1" fontId="10" fillId="18" borderId="35" xfId="10" applyNumberFormat="1" applyFill="1" applyBorder="1" applyAlignment="1">
      <alignment horizontal="center"/>
    </xf>
    <xf numFmtId="1" fontId="10" fillId="18" borderId="0" xfId="10" applyNumberFormat="1" applyFill="1" applyBorder="1" applyAlignment="1">
      <alignment horizontal="center"/>
    </xf>
    <xf numFmtId="0" fontId="30" fillId="18" borderId="38" xfId="0" applyFont="1" applyFill="1" applyBorder="1" applyAlignment="1" applyProtection="1">
      <alignment horizontal="center" vertical="center"/>
      <protection locked="0"/>
    </xf>
    <xf numFmtId="1" fontId="10" fillId="18" borderId="38" xfId="10" applyNumberFormat="1" applyFill="1" applyBorder="1" applyAlignment="1">
      <alignment horizontal="center"/>
    </xf>
    <xf numFmtId="3" fontId="10" fillId="18" borderId="35" xfId="10" applyNumberFormat="1" applyFill="1" applyBorder="1" applyAlignment="1">
      <alignment horizontal="center"/>
    </xf>
    <xf numFmtId="3" fontId="10" fillId="18" borderId="0" xfId="10" applyNumberFormat="1" applyFill="1" applyBorder="1" applyAlignment="1">
      <alignment horizontal="center"/>
    </xf>
    <xf numFmtId="3" fontId="10" fillId="18" borderId="38" xfId="10" applyNumberFormat="1" applyFill="1" applyBorder="1" applyAlignment="1">
      <alignment horizontal="center"/>
    </xf>
    <xf numFmtId="164" fontId="10" fillId="9" borderId="35" xfId="10" applyNumberFormat="1" applyFill="1" applyBorder="1"/>
    <xf numFmtId="164" fontId="10" fillId="9" borderId="0" xfId="10" applyNumberFormat="1" applyFill="1" applyBorder="1"/>
    <xf numFmtId="164" fontId="10" fillId="9" borderId="38" xfId="10" applyNumberFormat="1" applyFill="1" applyBorder="1"/>
    <xf numFmtId="9" fontId="10" fillId="9" borderId="35" xfId="10" applyNumberFormat="1" applyFill="1" applyBorder="1"/>
    <xf numFmtId="9" fontId="10" fillId="9" borderId="0" xfId="10" applyNumberFormat="1" applyFill="1" applyBorder="1"/>
    <xf numFmtId="9" fontId="10" fillId="9" borderId="38" xfId="10" applyNumberFormat="1" applyFill="1" applyBorder="1"/>
    <xf numFmtId="0" fontId="30" fillId="18" borderId="30" xfId="0" applyNumberFormat="1" applyFont="1" applyFill="1" applyBorder="1" applyAlignment="1" applyProtection="1">
      <alignment horizontal="center" vertical="center"/>
      <protection locked="0"/>
    </xf>
    <xf numFmtId="0" fontId="30" fillId="4" borderId="27" xfId="0" applyFont="1" applyFill="1" applyBorder="1" applyAlignment="1" applyProtection="1">
      <alignment horizontal="center" vertical="center"/>
      <protection locked="0"/>
    </xf>
    <xf numFmtId="165" fontId="30" fillId="0" borderId="0" xfId="0" applyNumberFormat="1" applyFont="1" applyBorder="1" applyAlignment="1" applyProtection="1">
      <alignment horizontal="center" vertical="center"/>
      <protection locked="0"/>
    </xf>
    <xf numFmtId="165" fontId="30" fillId="0" borderId="38" xfId="0" applyNumberFormat="1" applyFont="1" applyBorder="1" applyAlignment="1" applyProtection="1">
      <alignment horizontal="center" vertical="center"/>
      <protection locked="0"/>
    </xf>
    <xf numFmtId="165" fontId="30" fillId="0" borderId="36" xfId="0" applyNumberFormat="1" applyFont="1" applyBorder="1" applyAlignment="1" applyProtection="1">
      <alignment horizontal="center" vertical="center"/>
      <protection locked="0"/>
    </xf>
    <xf numFmtId="165" fontId="30" fillId="0" borderId="31" xfId="0" applyNumberFormat="1" applyFont="1" applyBorder="1" applyAlignment="1" applyProtection="1">
      <alignment horizontal="center" vertical="center"/>
      <protection locked="0"/>
    </xf>
    <xf numFmtId="0" fontId="30" fillId="12" borderId="31" xfId="0" applyFont="1" applyFill="1" applyBorder="1" applyAlignment="1" applyProtection="1">
      <alignment horizontal="center" vertical="center" wrapText="1"/>
      <protection locked="0"/>
    </xf>
    <xf numFmtId="0" fontId="30" fillId="12" borderId="38" xfId="0" applyFont="1" applyFill="1" applyBorder="1" applyAlignment="1" applyProtection="1">
      <alignment horizontal="center" vertical="center" wrapText="1"/>
      <protection locked="0"/>
    </xf>
    <xf numFmtId="0" fontId="30" fillId="12" borderId="32" xfId="0" applyFont="1" applyFill="1" applyBorder="1" applyAlignment="1" applyProtection="1">
      <alignment horizontal="center" vertical="center" wrapText="1"/>
      <protection locked="0"/>
    </xf>
    <xf numFmtId="0" fontId="31" fillId="12" borderId="29" xfId="8" applyFont="1" applyFill="1" applyBorder="1" applyAlignment="1" applyProtection="1">
      <alignment horizontal="center" vertical="center" wrapText="1"/>
      <protection locked="0"/>
    </xf>
    <xf numFmtId="0" fontId="31" fillId="12" borderId="35" xfId="8" applyFont="1" applyFill="1" applyBorder="1" applyAlignment="1" applyProtection="1">
      <alignment horizontal="center" vertical="center" wrapText="1"/>
      <protection locked="0"/>
    </xf>
    <xf numFmtId="0" fontId="31" fillId="12" borderId="30" xfId="8" applyFont="1" applyFill="1" applyBorder="1" applyAlignment="1" applyProtection="1">
      <alignment horizontal="center" vertical="center" wrapText="1"/>
      <protection locked="0"/>
    </xf>
    <xf numFmtId="0" fontId="31" fillId="6" borderId="29" xfId="8" applyFont="1" applyFill="1" applyBorder="1" applyAlignment="1" applyProtection="1">
      <alignment horizontal="center" vertical="center" wrapText="1"/>
      <protection locked="0"/>
    </xf>
    <xf numFmtId="0" fontId="31" fillId="6" borderId="35" xfId="8" applyFont="1" applyFill="1" applyBorder="1" applyAlignment="1" applyProtection="1">
      <alignment horizontal="center" vertical="center" wrapText="1"/>
      <protection locked="0"/>
    </xf>
    <xf numFmtId="0" fontId="31" fillId="6" borderId="30" xfId="8" applyFont="1" applyFill="1" applyBorder="1" applyAlignment="1" applyProtection="1">
      <alignment horizontal="center" vertical="center" wrapText="1"/>
      <protection locked="0"/>
    </xf>
    <xf numFmtId="0" fontId="30" fillId="13" borderId="29" xfId="10" applyFont="1" applyFill="1" applyBorder="1" applyAlignment="1" applyProtection="1">
      <alignment horizontal="center" vertical="center"/>
      <protection locked="0"/>
    </xf>
    <xf numFmtId="0" fontId="30" fillId="13" borderId="0" xfId="10" applyFont="1" applyFill="1" applyBorder="1" applyAlignment="1" applyProtection="1">
      <alignment horizontal="center" vertical="center"/>
      <protection locked="0"/>
    </xf>
    <xf numFmtId="0" fontId="30" fillId="12" borderId="36" xfId="10" applyFont="1" applyFill="1" applyBorder="1" applyAlignment="1" applyProtection="1">
      <alignment horizontal="center" vertical="center"/>
      <protection locked="0"/>
    </xf>
    <xf numFmtId="0" fontId="30" fillId="12" borderId="0" xfId="10" applyFont="1" applyFill="1" applyBorder="1" applyAlignment="1" applyProtection="1">
      <alignment horizontal="center" vertical="center"/>
      <protection locked="0"/>
    </xf>
    <xf numFmtId="0" fontId="30" fillId="13" borderId="36" xfId="10" applyFont="1" applyFill="1" applyBorder="1" applyAlignment="1" applyProtection="1">
      <alignment horizontal="center" vertical="center"/>
      <protection locked="0"/>
    </xf>
    <xf numFmtId="0" fontId="10" fillId="15" borderId="1" xfId="0" applyFont="1" applyFill="1" applyBorder="1" applyAlignment="1">
      <alignment horizontal="center" vertical="top"/>
    </xf>
    <xf numFmtId="0" fontId="0" fillId="15" borderId="1" xfId="0" applyFill="1" applyBorder="1" applyAlignment="1">
      <alignment horizontal="center" vertical="top"/>
    </xf>
    <xf numFmtId="0" fontId="19" fillId="15" borderId="1" xfId="0" applyFont="1" applyFill="1" applyBorder="1" applyAlignment="1">
      <alignment horizontal="center" vertical="top" wrapText="1"/>
    </xf>
    <xf numFmtId="0" fontId="0" fillId="0" borderId="1" xfId="0" applyBorder="1" applyAlignment="1">
      <alignment horizont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xf>
    <xf numFmtId="0" fontId="0" fillId="0" borderId="1" xfId="0" applyFill="1" applyBorder="1" applyAlignment="1">
      <alignment horizontal="center" vertical="top"/>
    </xf>
    <xf numFmtId="0" fontId="19" fillId="0" borderId="1" xfId="0" applyFont="1" applyFill="1" applyBorder="1" applyAlignment="1">
      <alignment horizontal="center" vertical="top" wrapText="1"/>
    </xf>
    <xf numFmtId="0" fontId="10" fillId="0" borderId="1" xfId="0" applyFont="1" applyFill="1" applyBorder="1" applyAlignment="1">
      <alignment horizontal="left" vertical="center" wrapText="1"/>
    </xf>
    <xf numFmtId="0" fontId="43" fillId="0" borderId="1" xfId="24" applyFill="1" applyBorder="1" applyAlignment="1" applyProtection="1">
      <alignment horizontal="center" vertical="top"/>
    </xf>
    <xf numFmtId="0" fontId="18"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43" fillId="14" borderId="1" xfId="24" applyFill="1" applyBorder="1" applyAlignment="1" applyProtection="1">
      <alignment horizontal="center" vertical="top"/>
    </xf>
    <xf numFmtId="0" fontId="19" fillId="14" borderId="1" xfId="0" applyFont="1" applyFill="1" applyBorder="1" applyAlignment="1">
      <alignment horizontal="center" vertical="top" wrapText="1"/>
    </xf>
    <xf numFmtId="0" fontId="10" fillId="0" borderId="10"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4" fillId="2" borderId="1" xfId="10" applyFont="1" applyFill="1" applyBorder="1" applyAlignment="1">
      <alignment horizontal="left" vertical="center" wrapText="1"/>
    </xf>
    <xf numFmtId="0" fontId="0" fillId="14" borderId="1" xfId="0" applyFill="1" applyBorder="1" applyAlignment="1">
      <alignment horizontal="center" vertical="top"/>
    </xf>
    <xf numFmtId="0" fontId="28" fillId="14" borderId="1" xfId="0" applyFont="1" applyFill="1" applyBorder="1" applyAlignment="1">
      <alignment horizontal="center" vertical="top" wrapText="1"/>
    </xf>
    <xf numFmtId="0" fontId="10" fillId="0" borderId="1" xfId="0" applyFont="1" applyBorder="1" applyAlignment="1">
      <alignment horizontal="center" vertical="top"/>
    </xf>
    <xf numFmtId="0" fontId="0" fillId="0" borderId="1" xfId="0" applyBorder="1" applyAlignment="1">
      <alignment horizontal="center" vertical="top"/>
    </xf>
    <xf numFmtId="0" fontId="32" fillId="3" borderId="1" xfId="0" applyFont="1" applyFill="1" applyBorder="1" applyAlignment="1">
      <alignment horizontal="center" vertical="top" wrapText="1"/>
    </xf>
    <xf numFmtId="0" fontId="43" fillId="0" borderId="1" xfId="24" applyBorder="1" applyAlignment="1" applyProtection="1">
      <alignment horizontal="center" vertical="top"/>
    </xf>
    <xf numFmtId="0" fontId="28" fillId="3" borderId="1" xfId="0" applyFont="1" applyFill="1" applyBorder="1" applyAlignment="1">
      <alignment horizontal="center" vertical="top" wrapText="1"/>
    </xf>
    <xf numFmtId="0" fontId="14" fillId="2" borderId="29"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43" fillId="0" borderId="1" xfId="24" applyBorder="1" applyAlignment="1" applyProtection="1">
      <alignment vertical="top"/>
    </xf>
    <xf numFmtId="0" fontId="10" fillId="14" borderId="1" xfId="0" applyFont="1" applyFill="1" applyBorder="1" applyAlignment="1">
      <alignment horizontal="center" vertical="top"/>
    </xf>
    <xf numFmtId="0" fontId="14"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6" fillId="11" borderId="1" xfId="0" applyFont="1" applyFill="1" applyBorder="1" applyAlignment="1">
      <alignment horizontal="center" vertical="top" wrapText="1"/>
    </xf>
    <xf numFmtId="0" fontId="10" fillId="0" borderId="1" xfId="0" applyNumberFormat="1" applyFont="1" applyFill="1" applyBorder="1" applyAlignment="1">
      <alignment vertical="center" wrapText="1"/>
    </xf>
    <xf numFmtId="0" fontId="14" fillId="2" borderId="7"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6" fillId="0" borderId="1" xfId="0" applyFont="1" applyBorder="1" applyAlignment="1">
      <alignment horizontal="center" vertical="top" wrapText="1"/>
    </xf>
    <xf numFmtId="0" fontId="43" fillId="0" borderId="10" xfId="24" applyBorder="1" applyAlignment="1" applyProtection="1">
      <alignment horizontal="center" vertical="top"/>
    </xf>
    <xf numFmtId="0" fontId="43" fillId="0" borderId="2" xfId="24" applyBorder="1" applyAlignment="1" applyProtection="1">
      <alignment horizontal="center" vertical="top"/>
    </xf>
    <xf numFmtId="0" fontId="43" fillId="0" borderId="3" xfId="24" applyBorder="1" applyAlignment="1" applyProtection="1">
      <alignment horizontal="center" vertical="top"/>
    </xf>
    <xf numFmtId="0" fontId="15" fillId="0" borderId="10"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4" fillId="0" borderId="1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0" fillId="0" borderId="1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5" fillId="0" borderId="10" xfId="0"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16" fillId="0" borderId="10"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4" fillId="4" borderId="9" xfId="24" applyFont="1" applyFill="1" applyBorder="1" applyAlignment="1" applyProtection="1">
      <alignment horizontal="left" vertical="top"/>
    </xf>
    <xf numFmtId="0" fontId="14" fillId="4" borderId="44" xfId="24" applyFont="1" applyFill="1" applyBorder="1" applyAlignment="1" applyProtection="1">
      <alignment horizontal="left" vertical="top"/>
    </xf>
    <xf numFmtId="0" fontId="14" fillId="4" borderId="8" xfId="24" applyFont="1" applyFill="1" applyBorder="1" applyAlignment="1" applyProtection="1">
      <alignment horizontal="left" vertical="top"/>
    </xf>
    <xf numFmtId="0" fontId="16" fillId="0" borderId="1" xfId="0" applyFont="1" applyFill="1" applyBorder="1" applyAlignment="1">
      <alignment horizontal="center" vertical="top" wrapText="1"/>
    </xf>
    <xf numFmtId="0" fontId="14"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5" fillId="0" borderId="1" xfId="0" applyFont="1" applyBorder="1" applyAlignment="1">
      <alignment horizontal="center" vertical="top" wrapText="1"/>
    </xf>
    <xf numFmtId="0" fontId="43" fillId="0" borderId="15" xfId="24" applyBorder="1" applyAlignment="1" applyProtection="1">
      <alignment horizontal="center" vertical="top"/>
    </xf>
    <xf numFmtId="0" fontId="0" fillId="0" borderId="2" xfId="0" applyBorder="1" applyAlignment="1">
      <alignment horizontal="center"/>
    </xf>
    <xf numFmtId="0" fontId="43" fillId="0" borderId="7" xfId="24" applyBorder="1" applyAlignment="1" applyProtection="1">
      <alignment horizontal="center" vertical="top"/>
    </xf>
    <xf numFmtId="0" fontId="0" fillId="0" borderId="23" xfId="0" applyBorder="1" applyAlignment="1">
      <alignment horizontal="center"/>
    </xf>
    <xf numFmtId="0" fontId="0" fillId="0" borderId="7" xfId="0" applyBorder="1" applyAlignment="1">
      <alignment horizontal="center"/>
    </xf>
    <xf numFmtId="0" fontId="10" fillId="0" borderId="4" xfId="0" applyFont="1" applyFill="1" applyBorder="1" applyAlignment="1">
      <alignment vertical="center" wrapText="1"/>
    </xf>
    <xf numFmtId="0" fontId="10" fillId="0" borderId="10" xfId="0"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0" fillId="0" borderId="10" xfId="0" applyBorder="1" applyAlignment="1">
      <alignment horizontal="center"/>
    </xf>
    <xf numFmtId="0" fontId="0" fillId="0" borderId="3" xfId="0" applyBorder="1" applyAlignment="1">
      <alignment horizontal="center"/>
    </xf>
    <xf numFmtId="0" fontId="13" fillId="2" borderId="27" xfId="0" applyFont="1" applyFill="1" applyBorder="1" applyAlignment="1">
      <alignment vertical="center" wrapText="1"/>
    </xf>
    <xf numFmtId="0" fontId="13" fillId="2" borderId="28" xfId="0" applyFont="1" applyFill="1" applyBorder="1" applyAlignment="1">
      <alignment vertical="center" wrapText="1"/>
    </xf>
    <xf numFmtId="0" fontId="10" fillId="0" borderId="10"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17" fillId="0" borderId="1" xfId="0" applyFont="1" applyFill="1" applyBorder="1" applyAlignment="1">
      <alignment horizontal="center" vertical="center" wrapText="1"/>
    </xf>
    <xf numFmtId="0" fontId="28" fillId="0" borderId="1" xfId="0" applyFont="1" applyFill="1" applyBorder="1" applyAlignment="1">
      <alignment horizontal="center" vertical="top" wrapText="1"/>
    </xf>
    <xf numFmtId="0" fontId="43" fillId="0" borderId="1" xfId="24" applyFill="1" applyBorder="1" applyAlignment="1" applyProtection="1">
      <alignment horizontal="center" vertical="center"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3" fillId="0"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43" fillId="3" borderId="1" xfId="24" applyFill="1" applyBorder="1" applyAlignment="1" applyProtection="1">
      <alignment horizontal="center" vertical="top" wrapText="1"/>
    </xf>
    <xf numFmtId="0" fontId="10" fillId="0" borderId="10" xfId="0" applyNumberFormat="1" applyFont="1" applyFill="1" applyBorder="1" applyAlignment="1">
      <alignment horizontal="left" vertical="top" wrapText="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0" fontId="0" fillId="3" borderId="1" xfId="0" applyFill="1" applyBorder="1" applyAlignment="1">
      <alignment horizontal="center" vertical="top" wrapText="1"/>
    </xf>
    <xf numFmtId="17" fontId="10" fillId="0" borderId="10" xfId="0" applyNumberFormat="1" applyFont="1" applyFill="1" applyBorder="1" applyAlignment="1">
      <alignment horizontal="left" vertical="top" wrapText="1"/>
    </xf>
    <xf numFmtId="17" fontId="10" fillId="0" borderId="2" xfId="0" applyNumberFormat="1" applyFont="1" applyFill="1" applyBorder="1" applyAlignment="1">
      <alignment horizontal="left" vertical="top" wrapText="1"/>
    </xf>
    <xf numFmtId="17" fontId="10" fillId="0" borderId="3" xfId="0" applyNumberFormat="1" applyFont="1" applyFill="1" applyBorder="1" applyAlignment="1">
      <alignment horizontal="left" vertical="top" wrapText="1"/>
    </xf>
    <xf numFmtId="0" fontId="13" fillId="4" borderId="7" xfId="0" applyFont="1" applyFill="1" applyBorder="1" applyAlignment="1">
      <alignment horizontal="left" vertical="top" wrapText="1"/>
    </xf>
    <xf numFmtId="0" fontId="0" fillId="4" borderId="43" xfId="0" applyFill="1" applyBorder="1" applyAlignment="1">
      <alignment horizontal="left" vertical="top" wrapText="1"/>
    </xf>
    <xf numFmtId="0" fontId="0" fillId="4" borderId="4" xfId="0" applyFill="1" applyBorder="1" applyAlignment="1">
      <alignment horizontal="left" vertical="top"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6"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0" fillId="0" borderId="10" xfId="0" applyBorder="1" applyAlignment="1">
      <alignment horizontal="center" vertical="top"/>
    </xf>
    <xf numFmtId="0" fontId="10" fillId="0" borderId="1" xfId="0" applyFont="1" applyBorder="1" applyAlignment="1">
      <alignment horizontal="center" vertical="top" wrapText="1"/>
    </xf>
    <xf numFmtId="0" fontId="10" fillId="0" borderId="10" xfId="0" applyFont="1" applyBorder="1" applyAlignment="1">
      <alignment horizontal="center" vertical="top" wrapText="1"/>
    </xf>
    <xf numFmtId="0" fontId="0" fillId="0" borderId="17" xfId="0" applyFill="1" applyBorder="1" applyAlignment="1">
      <alignment horizontal="left" vertical="top" wrapText="1"/>
    </xf>
    <xf numFmtId="0" fontId="13" fillId="2" borderId="21"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32" xfId="0" applyFont="1" applyFill="1" applyBorder="1" applyAlignment="1">
      <alignment horizontal="left" vertical="center" wrapText="1"/>
    </xf>
    <xf numFmtId="17" fontId="10" fillId="0" borderId="13" xfId="0" applyNumberFormat="1" applyFont="1" applyFill="1" applyBorder="1" applyAlignment="1">
      <alignment horizontal="left" vertical="top" wrapText="1"/>
    </xf>
    <xf numFmtId="17" fontId="10" fillId="0" borderId="17" xfId="0" applyNumberFormat="1" applyFont="1" applyFill="1" applyBorder="1" applyAlignment="1">
      <alignment horizontal="left" vertical="top" wrapText="1"/>
    </xf>
    <xf numFmtId="0" fontId="14" fillId="4" borderId="36" xfId="0" applyFont="1" applyFill="1" applyBorder="1" applyAlignment="1">
      <alignment horizontal="left"/>
    </xf>
    <xf numFmtId="0" fontId="14" fillId="4" borderId="0" xfId="0" applyFont="1" applyFill="1" applyBorder="1" applyAlignment="1">
      <alignment horizontal="left"/>
    </xf>
    <xf numFmtId="0" fontId="14" fillId="4" borderId="38" xfId="0" applyFont="1" applyFill="1" applyBorder="1" applyAlignment="1">
      <alignment horizontal="left"/>
    </xf>
    <xf numFmtId="0" fontId="14" fillId="4" borderId="30" xfId="0" applyFont="1" applyFill="1" applyBorder="1" applyAlignment="1">
      <alignment horizontal="left"/>
    </xf>
    <xf numFmtId="0" fontId="13" fillId="4" borderId="24" xfId="3" applyFont="1" applyFill="1" applyBorder="1" applyAlignment="1">
      <alignment horizontal="left" vertical="center" wrapText="1"/>
    </xf>
    <xf numFmtId="0" fontId="13" fillId="4" borderId="25" xfId="3" applyFont="1" applyFill="1" applyBorder="1" applyAlignment="1">
      <alignment horizontal="left" vertical="center" wrapText="1"/>
    </xf>
    <xf numFmtId="0" fontId="13" fillId="4" borderId="38" xfId="3" applyFont="1" applyFill="1" applyBorder="1" applyAlignment="1">
      <alignment horizontal="left" vertical="center" wrapText="1"/>
    </xf>
    <xf numFmtId="0" fontId="13" fillId="4" borderId="26" xfId="3" applyFont="1" applyFill="1" applyBorder="1" applyAlignment="1">
      <alignment horizontal="left" vertical="center" wrapText="1"/>
    </xf>
    <xf numFmtId="0" fontId="0" fillId="0" borderId="20" xfId="0" applyBorder="1" applyAlignment="1">
      <alignment horizontal="center" vertical="top"/>
    </xf>
    <xf numFmtId="0" fontId="10" fillId="0" borderId="20" xfId="0" applyFont="1" applyBorder="1" applyAlignment="1">
      <alignment horizontal="center" vertical="top" wrapText="1"/>
    </xf>
    <xf numFmtId="0" fontId="0" fillId="0" borderId="20" xfId="0" applyBorder="1" applyAlignment="1">
      <alignment horizontal="center"/>
    </xf>
    <xf numFmtId="0" fontId="10" fillId="0" borderId="13" xfId="0" applyFont="1" applyFill="1" applyBorder="1" applyAlignment="1">
      <alignment horizontal="center"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13" fillId="4" borderId="16" xfId="3" applyFont="1" applyFill="1" applyBorder="1" applyAlignment="1">
      <alignment horizontal="left" vertical="center" wrapText="1"/>
    </xf>
    <xf numFmtId="0" fontId="13" fillId="4" borderId="17" xfId="3" applyFont="1" applyFill="1" applyBorder="1" applyAlignment="1">
      <alignment horizontal="left" vertical="center" wrapText="1"/>
    </xf>
    <xf numFmtId="0" fontId="13" fillId="4" borderId="18" xfId="3" applyFont="1" applyFill="1" applyBorder="1" applyAlignment="1">
      <alignment horizontal="left" vertical="center" wrapText="1"/>
    </xf>
    <xf numFmtId="0" fontId="10" fillId="0" borderId="13" xfId="0" applyFont="1" applyFill="1" applyBorder="1" applyAlignment="1">
      <alignment horizontal="left" vertical="top" wrapText="1"/>
    </xf>
    <xf numFmtId="0" fontId="10" fillId="0" borderId="3" xfId="0" applyFont="1" applyBorder="1"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xf>
    <xf numFmtId="0" fontId="0" fillId="0" borderId="10" xfId="0" applyBorder="1" applyAlignment="1">
      <alignment horizontal="center" vertical="top" wrapText="1"/>
    </xf>
    <xf numFmtId="0" fontId="11" fillId="0" borderId="3" xfId="0" applyFont="1" applyBorder="1" applyAlignment="1">
      <alignment horizontal="center" vertical="top" wrapText="1"/>
    </xf>
    <xf numFmtId="3" fontId="23" fillId="0" borderId="1" xfId="3" applyNumberFormat="1" applyFont="1" applyFill="1" applyBorder="1" applyAlignment="1">
      <alignment horizontal="center" vertical="top" wrapText="1"/>
    </xf>
    <xf numFmtId="3" fontId="39" fillId="0" borderId="1" xfId="3" applyNumberFormat="1" applyFont="1" applyFill="1" applyBorder="1" applyAlignment="1">
      <alignment horizontal="center" vertical="top" wrapText="1"/>
    </xf>
    <xf numFmtId="3" fontId="40" fillId="0" borderId="10" xfId="3" applyNumberFormat="1" applyFont="1" applyFill="1" applyBorder="1" applyAlignment="1">
      <alignment horizontal="center" vertical="top" wrapText="1"/>
    </xf>
    <xf numFmtId="3" fontId="40" fillId="0" borderId="2" xfId="3" applyNumberFormat="1" applyFont="1" applyFill="1" applyBorder="1" applyAlignment="1">
      <alignment horizontal="center" vertical="top" wrapText="1"/>
    </xf>
    <xf numFmtId="3" fontId="40" fillId="0" borderId="3" xfId="3" applyNumberFormat="1" applyFont="1" applyFill="1" applyBorder="1" applyAlignment="1">
      <alignment horizontal="center" vertical="top" wrapText="1"/>
    </xf>
    <xf numFmtId="17" fontId="10" fillId="0" borderId="1" xfId="0" applyNumberFormat="1" applyFont="1" applyFill="1" applyBorder="1" applyAlignment="1">
      <alignment horizontal="left" vertical="top" wrapText="1"/>
    </xf>
    <xf numFmtId="0" fontId="25" fillId="4" borderId="1" xfId="3" applyFont="1" applyFill="1" applyBorder="1" applyAlignment="1">
      <alignment horizontal="left" vertical="center" wrapText="1"/>
    </xf>
    <xf numFmtId="0" fontId="0" fillId="3" borderId="10" xfId="0" applyFill="1" applyBorder="1" applyAlignment="1">
      <alignment horizontal="center" vertical="top" wrapText="1"/>
    </xf>
    <xf numFmtId="0" fontId="28" fillId="3" borderId="10" xfId="0" applyFont="1" applyFill="1" applyBorder="1" applyAlignment="1">
      <alignment horizontal="center" vertical="top" wrapText="1"/>
    </xf>
    <xf numFmtId="0" fontId="13" fillId="0" borderId="10" xfId="0" applyFont="1" applyFill="1" applyBorder="1" applyAlignment="1">
      <alignment horizontal="center" vertical="center" wrapText="1"/>
    </xf>
    <xf numFmtId="0" fontId="0" fillId="3" borderId="3" xfId="0" applyFill="1" applyBorder="1" applyAlignment="1">
      <alignment horizontal="center" vertical="top" wrapText="1"/>
    </xf>
    <xf numFmtId="0" fontId="28" fillId="3" borderId="3" xfId="0" applyFont="1" applyFill="1" applyBorder="1" applyAlignment="1">
      <alignment horizontal="center" vertical="top" wrapText="1"/>
    </xf>
    <xf numFmtId="0" fontId="13" fillId="0" borderId="3" xfId="0" applyFont="1" applyFill="1" applyBorder="1" applyAlignment="1">
      <alignment horizontal="center"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4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42" xfId="0" applyFont="1" applyFill="1" applyBorder="1" applyAlignment="1">
      <alignment horizontal="center" vertical="center" wrapText="1"/>
    </xf>
    <xf numFmtId="17" fontId="10" fillId="0" borderId="1" xfId="0" applyNumberFormat="1" applyFont="1" applyFill="1" applyBorder="1" applyAlignment="1">
      <alignment horizontal="center" vertical="top" wrapText="1"/>
    </xf>
    <xf numFmtId="0" fontId="10" fillId="5" borderId="36" xfId="24" applyFont="1" applyFill="1" applyBorder="1" applyAlignment="1" applyProtection="1">
      <alignment horizontal="center" vertical="center"/>
      <protection locked="0"/>
    </xf>
    <xf numFmtId="0" fontId="10" fillId="5" borderId="0" xfId="24" applyFont="1" applyFill="1" applyBorder="1" applyAlignment="1" applyProtection="1">
      <alignment horizontal="center" vertical="center"/>
      <protection locked="0"/>
    </xf>
    <xf numFmtId="0" fontId="43" fillId="10" borderId="24" xfId="24" applyFill="1" applyBorder="1" applyAlignment="1" applyProtection="1">
      <alignment horizontal="center" vertical="center" wrapText="1"/>
      <protection locked="0"/>
    </xf>
    <xf numFmtId="0" fontId="43" fillId="10" borderId="25" xfId="24" applyFill="1" applyBorder="1" applyAlignment="1" applyProtection="1">
      <alignment horizontal="center" vertical="center" wrapText="1"/>
      <protection locked="0"/>
    </xf>
    <xf numFmtId="0" fontId="43" fillId="10" borderId="26" xfId="24" applyFill="1" applyBorder="1" applyAlignment="1" applyProtection="1">
      <alignment horizontal="center" vertical="center" wrapText="1"/>
      <protection locked="0"/>
    </xf>
    <xf numFmtId="0" fontId="30" fillId="16" borderId="24" xfId="0" applyFont="1" applyFill="1" applyBorder="1" applyAlignment="1" applyProtection="1">
      <alignment horizontal="center" vertical="center" wrapText="1"/>
      <protection locked="0"/>
    </xf>
    <xf numFmtId="1" fontId="30" fillId="16" borderId="25" xfId="0" applyNumberFormat="1" applyFont="1" applyFill="1" applyBorder="1" applyAlignment="1" applyProtection="1">
      <alignment horizontal="center" vertical="center" wrapText="1"/>
      <protection locked="0"/>
    </xf>
    <xf numFmtId="0" fontId="30" fillId="16" borderId="25" xfId="0" applyFont="1" applyFill="1" applyBorder="1" applyAlignment="1" applyProtection="1">
      <alignment horizontal="center" vertical="center" wrapText="1"/>
      <protection locked="0"/>
    </xf>
    <xf numFmtId="0" fontId="30" fillId="6" borderId="31" xfId="0" applyFont="1" applyFill="1" applyBorder="1" applyAlignment="1" applyProtection="1">
      <alignment horizontal="left" vertical="top" wrapText="1"/>
      <protection locked="0"/>
    </xf>
    <xf numFmtId="0" fontId="30" fillId="6" borderId="38" xfId="0" applyFont="1" applyFill="1" applyBorder="1" applyAlignment="1" applyProtection="1">
      <alignment horizontal="left" vertical="top" wrapText="1"/>
      <protection locked="0"/>
    </xf>
    <xf numFmtId="0" fontId="30" fillId="12" borderId="31" xfId="0" applyFont="1" applyFill="1" applyBorder="1" applyAlignment="1" applyProtection="1">
      <alignment horizontal="center" vertical="center" wrapText="1"/>
      <protection locked="0"/>
    </xf>
    <xf numFmtId="0" fontId="30" fillId="12" borderId="38" xfId="0" applyFont="1" applyFill="1" applyBorder="1" applyAlignment="1" applyProtection="1">
      <alignment horizontal="center" vertical="center" wrapText="1"/>
      <protection locked="0"/>
    </xf>
    <xf numFmtId="0" fontId="30" fillId="12" borderId="32" xfId="0" applyFont="1" applyFill="1" applyBorder="1" applyAlignment="1" applyProtection="1">
      <alignment horizontal="center" vertical="center" wrapText="1"/>
      <protection locked="0"/>
    </xf>
    <xf numFmtId="164" fontId="30" fillId="9" borderId="24" xfId="0" applyNumberFormat="1" applyFont="1" applyFill="1" applyBorder="1" applyAlignment="1" applyProtection="1">
      <alignment horizontal="center" vertical="center" wrapText="1"/>
      <protection locked="0"/>
    </xf>
    <xf numFmtId="164" fontId="30" fillId="9" borderId="25" xfId="0" applyNumberFormat="1" applyFont="1" applyFill="1" applyBorder="1" applyAlignment="1" applyProtection="1">
      <alignment horizontal="center" vertical="center" wrapText="1"/>
      <protection locked="0"/>
    </xf>
    <xf numFmtId="164" fontId="30" fillId="9" borderId="26" xfId="0" applyNumberFormat="1" applyFont="1" applyFill="1" applyBorder="1" applyAlignment="1" applyProtection="1">
      <alignment horizontal="center" vertical="center" wrapText="1"/>
      <protection locked="0"/>
    </xf>
    <xf numFmtId="0" fontId="30" fillId="18" borderId="24" xfId="0" applyFont="1" applyFill="1" applyBorder="1" applyAlignment="1" applyProtection="1">
      <alignment horizontal="center" vertical="center" wrapText="1"/>
      <protection locked="0"/>
    </xf>
    <xf numFmtId="1" fontId="30" fillId="18" borderId="25" xfId="0" applyNumberFormat="1" applyFont="1" applyFill="1" applyBorder="1" applyAlignment="1" applyProtection="1">
      <alignment horizontal="center" vertical="center" wrapText="1"/>
      <protection locked="0"/>
    </xf>
    <xf numFmtId="0" fontId="30" fillId="18" borderId="25" xfId="0" applyFont="1" applyFill="1" applyBorder="1" applyAlignment="1" applyProtection="1">
      <alignment horizontal="center" vertical="center" wrapText="1"/>
      <protection locked="0"/>
    </xf>
    <xf numFmtId="0" fontId="30" fillId="18" borderId="26" xfId="0" applyFont="1" applyFill="1" applyBorder="1" applyAlignment="1" applyProtection="1">
      <alignment horizontal="center" vertical="center" wrapText="1"/>
      <protection locked="0"/>
    </xf>
    <xf numFmtId="164" fontId="30" fillId="18" borderId="24" xfId="0" applyNumberFormat="1" applyFont="1" applyFill="1" applyBorder="1" applyAlignment="1" applyProtection="1">
      <alignment horizontal="center" vertical="center" wrapText="1"/>
      <protection locked="0"/>
    </xf>
    <xf numFmtId="164" fontId="30" fillId="18" borderId="25" xfId="0" applyNumberFormat="1" applyFont="1" applyFill="1" applyBorder="1" applyAlignment="1" applyProtection="1">
      <alignment horizontal="center" vertical="center" wrapText="1"/>
      <protection locked="0"/>
    </xf>
    <xf numFmtId="164" fontId="30" fillId="18" borderId="26" xfId="0" applyNumberFormat="1" applyFont="1" applyFill="1" applyBorder="1" applyAlignment="1" applyProtection="1">
      <alignment horizontal="center" vertical="center" wrapText="1"/>
      <protection locked="0"/>
    </xf>
    <xf numFmtId="0" fontId="30" fillId="9" borderId="24" xfId="0" applyFont="1" applyFill="1" applyBorder="1" applyAlignment="1" applyProtection="1">
      <alignment horizontal="center" vertical="center" wrapText="1"/>
      <protection locked="0"/>
    </xf>
    <xf numFmtId="0" fontId="30" fillId="9" borderId="25" xfId="0" applyFont="1" applyFill="1" applyBorder="1" applyAlignment="1" applyProtection="1">
      <alignment horizontal="center" vertical="center" wrapText="1"/>
      <protection locked="0"/>
    </xf>
    <xf numFmtId="0" fontId="30" fillId="9" borderId="26" xfId="0" applyFont="1" applyFill="1" applyBorder="1" applyAlignment="1" applyProtection="1">
      <alignment horizontal="center" vertical="center" wrapText="1"/>
      <protection locked="0"/>
    </xf>
    <xf numFmtId="0" fontId="30" fillId="18" borderId="29" xfId="0" applyFont="1" applyFill="1" applyBorder="1" applyAlignment="1" applyProtection="1">
      <alignment horizontal="center" vertical="center" wrapText="1"/>
      <protection locked="0"/>
    </xf>
    <xf numFmtId="0" fontId="30" fillId="18" borderId="35" xfId="0" applyFont="1" applyFill="1" applyBorder="1" applyAlignment="1" applyProtection="1">
      <alignment horizontal="center" vertical="center" wrapText="1"/>
      <protection locked="0"/>
    </xf>
    <xf numFmtId="0" fontId="30" fillId="18" borderId="30" xfId="0" applyFont="1" applyFill="1" applyBorder="1" applyAlignment="1" applyProtection="1">
      <alignment horizontal="center" vertical="center" wrapText="1"/>
      <protection locked="0"/>
    </xf>
    <xf numFmtId="0" fontId="30" fillId="19" borderId="29" xfId="0" applyFont="1" applyFill="1" applyBorder="1" applyAlignment="1" applyProtection="1">
      <alignment horizontal="center" vertical="center"/>
      <protection locked="0"/>
    </xf>
    <xf numFmtId="0" fontId="30" fillId="19" borderId="35" xfId="0" applyFont="1" applyFill="1" applyBorder="1" applyAlignment="1" applyProtection="1">
      <alignment horizontal="center" vertical="center"/>
      <protection locked="0"/>
    </xf>
    <xf numFmtId="0" fontId="30" fillId="19" borderId="30" xfId="0" applyFont="1" applyFill="1" applyBorder="1" applyAlignment="1" applyProtection="1">
      <alignment horizontal="center" vertical="center"/>
      <protection locked="0"/>
    </xf>
    <xf numFmtId="0" fontId="31" fillId="12" borderId="24" xfId="8" applyFont="1" applyFill="1" applyBorder="1" applyAlignment="1" applyProtection="1">
      <alignment horizontal="center" vertical="center" wrapText="1"/>
      <protection locked="0"/>
    </xf>
    <xf numFmtId="0" fontId="31" fillId="12" borderId="25" xfId="8" applyFont="1" applyFill="1" applyBorder="1" applyAlignment="1" applyProtection="1">
      <alignment horizontal="center" vertical="center" wrapText="1"/>
      <protection locked="0"/>
    </xf>
    <xf numFmtId="0" fontId="31" fillId="6" borderId="24" xfId="8" applyFont="1" applyFill="1" applyBorder="1" applyAlignment="1" applyProtection="1">
      <alignment horizontal="center" vertical="center" wrapText="1"/>
      <protection locked="0"/>
    </xf>
    <xf numFmtId="0" fontId="31" fillId="6" borderId="25" xfId="8" applyFont="1" applyFill="1" applyBorder="1" applyAlignment="1" applyProtection="1">
      <alignment horizontal="center" vertical="center" wrapText="1"/>
      <protection locked="0"/>
    </xf>
    <xf numFmtId="0" fontId="30" fillId="12" borderId="24" xfId="0" applyFont="1" applyFill="1" applyBorder="1" applyAlignment="1" applyProtection="1">
      <alignment horizontal="center" vertical="center" wrapText="1"/>
      <protection locked="0"/>
    </xf>
    <xf numFmtId="0" fontId="30" fillId="12" borderId="25" xfId="0" applyFont="1" applyFill="1" applyBorder="1" applyAlignment="1" applyProtection="1">
      <alignment horizontal="center" vertical="center" wrapText="1"/>
      <protection locked="0"/>
    </xf>
    <xf numFmtId="0" fontId="43" fillId="12" borderId="29" xfId="24" applyFill="1" applyBorder="1" applyAlignment="1" applyProtection="1">
      <alignment horizontal="center" vertical="center" wrapText="1"/>
      <protection locked="0"/>
    </xf>
    <xf numFmtId="0" fontId="43" fillId="12" borderId="35" xfId="24" applyFill="1" applyBorder="1" applyAlignment="1" applyProtection="1">
      <alignment horizontal="center" vertical="center" wrapText="1"/>
      <protection locked="0"/>
    </xf>
    <xf numFmtId="0" fontId="43" fillId="6" borderId="24" xfId="24" applyFill="1" applyBorder="1" applyAlignment="1" applyProtection="1">
      <alignment horizontal="center" vertical="center" wrapText="1"/>
      <protection locked="0"/>
    </xf>
    <xf numFmtId="0" fontId="43" fillId="6" borderId="25" xfId="24" applyFill="1" applyBorder="1" applyAlignment="1" applyProtection="1">
      <alignment horizontal="center" vertical="center" wrapText="1"/>
      <protection locked="0"/>
    </xf>
    <xf numFmtId="0" fontId="31" fillId="12" borderId="29" xfId="8" applyFont="1" applyFill="1" applyBorder="1" applyAlignment="1" applyProtection="1">
      <alignment horizontal="center" vertical="center" wrapText="1"/>
      <protection locked="0"/>
    </xf>
    <xf numFmtId="0" fontId="31" fillId="12" borderId="35" xfId="8" applyFont="1" applyFill="1" applyBorder="1" applyAlignment="1" applyProtection="1">
      <alignment horizontal="center" vertical="center" wrapText="1"/>
      <protection locked="0"/>
    </xf>
    <xf numFmtId="0" fontId="31" fillId="12" borderId="30" xfId="8" applyFont="1" applyFill="1" applyBorder="1" applyAlignment="1" applyProtection="1">
      <alignment horizontal="center" vertical="center" wrapText="1"/>
      <protection locked="0"/>
    </xf>
    <xf numFmtId="0" fontId="31" fillId="6" borderId="29" xfId="8" applyFont="1" applyFill="1" applyBorder="1" applyAlignment="1" applyProtection="1">
      <alignment horizontal="center" vertical="center" wrapText="1"/>
      <protection locked="0"/>
    </xf>
    <xf numFmtId="0" fontId="31" fillId="6" borderId="35" xfId="8" applyFont="1" applyFill="1" applyBorder="1" applyAlignment="1" applyProtection="1">
      <alignment horizontal="center" vertical="center" wrapText="1"/>
      <protection locked="0"/>
    </xf>
    <xf numFmtId="0" fontId="31" fillId="6" borderId="30" xfId="8" applyFont="1" applyFill="1" applyBorder="1" applyAlignment="1" applyProtection="1">
      <alignment horizontal="center" vertical="center" wrapText="1"/>
      <protection locked="0"/>
    </xf>
    <xf numFmtId="0" fontId="30" fillId="6" borderId="24" xfId="0" applyFont="1" applyFill="1" applyBorder="1" applyAlignment="1" applyProtection="1">
      <alignment horizontal="center" vertical="center" wrapText="1"/>
      <protection locked="0"/>
    </xf>
    <xf numFmtId="0" fontId="30" fillId="6" borderId="25" xfId="0" applyFont="1" applyFill="1" applyBorder="1" applyAlignment="1" applyProtection="1">
      <alignment horizontal="center" vertical="center" wrapText="1"/>
      <protection locked="0"/>
    </xf>
    <xf numFmtId="0" fontId="30" fillId="17" borderId="24" xfId="0" applyFont="1" applyFill="1" applyBorder="1" applyAlignment="1" applyProtection="1">
      <alignment horizontal="center" vertical="center" wrapText="1"/>
      <protection locked="0"/>
    </xf>
    <xf numFmtId="0" fontId="30" fillId="17" borderId="25" xfId="0" applyFont="1" applyFill="1" applyBorder="1" applyAlignment="1" applyProtection="1">
      <alignment horizontal="center" vertical="center" wrapText="1"/>
      <protection locked="0"/>
    </xf>
    <xf numFmtId="0" fontId="30" fillId="17" borderId="26" xfId="0" applyFont="1" applyFill="1" applyBorder="1" applyAlignment="1" applyProtection="1">
      <alignment horizontal="center" vertical="center" wrapText="1"/>
      <protection locked="0"/>
    </xf>
    <xf numFmtId="0" fontId="30" fillId="16" borderId="26" xfId="0" applyFont="1" applyFill="1" applyBorder="1" applyAlignment="1" applyProtection="1">
      <alignment horizontal="center" vertical="center" wrapText="1"/>
      <protection locked="0"/>
    </xf>
    <xf numFmtId="1" fontId="30" fillId="16" borderId="24" xfId="0" applyNumberFormat="1" applyFont="1" applyFill="1" applyBorder="1" applyAlignment="1" applyProtection="1">
      <alignment horizontal="center" vertical="center" wrapText="1"/>
      <protection locked="0"/>
    </xf>
  </cellXfs>
  <cellStyles count="27">
    <cellStyle name="Hyperlink" xfId="24" builtinId="8"/>
    <cellStyle name="Hyperlink 2" xfId="2"/>
    <cellStyle name="Normal" xfId="0" builtinId="0"/>
    <cellStyle name="Normal 2" xfId="1"/>
    <cellStyle name="Normal 2 2" xfId="10"/>
    <cellStyle name="Normal 3" xfId="3"/>
    <cellStyle name="Normal 4" xfId="9"/>
    <cellStyle name="Normal 5" xfId="8"/>
    <cellStyle name="Normal 6" xfId="25"/>
    <cellStyle name="Normal 7" xfId="26"/>
    <cellStyle name="Percent 2" xfId="4"/>
    <cellStyle name="Percent 2 2" xfId="5"/>
    <cellStyle name="Percent 2 2 2" xfId="6"/>
    <cellStyle name="Percent 2 2 2 2" xfId="7"/>
    <cellStyle name="Percent 2 2 2 2 2" xfId="15"/>
    <cellStyle name="Percent 2 2 2 2 3" xfId="19"/>
    <cellStyle name="Percent 2 2 2 2 4" xfId="23"/>
    <cellStyle name="Percent 2 2 2 3" xfId="14"/>
    <cellStyle name="Percent 2 2 2 4" xfId="18"/>
    <cellStyle name="Percent 2 2 2 5" xfId="22"/>
    <cellStyle name="Percent 2 2 3" xfId="13"/>
    <cellStyle name="Percent 2 2 4" xfId="17"/>
    <cellStyle name="Percent 2 2 5" xfId="21"/>
    <cellStyle name="Percent 2 3" xfId="12"/>
    <cellStyle name="Percent 2 4" xfId="16"/>
    <cellStyle name="Percent 2 5" xfId="20"/>
    <cellStyle name="Percent 3" xfId="11"/>
  </cellStyles>
  <dxfs count="2">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CCCCFF"/>
      <color rgb="FF9999FF"/>
      <color rgb="FF9966FF"/>
      <color rgb="FF6699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autoTitleDeleted val="1"/>
    <c:plotArea>
      <c:layout/>
      <c:areaChart>
        <c:grouping val="stacked"/>
        <c:ser>
          <c:idx val="1"/>
          <c:order val="0"/>
          <c:tx>
            <c:strRef>
              <c:f>Data!$O$5</c:f>
              <c:strCache>
                <c:ptCount val="1"/>
                <c:pt idx="0">
                  <c:v>Green Range</c:v>
                </c:pt>
              </c:strCache>
            </c:strRef>
          </c:tx>
          <c:spPr>
            <a:solidFill>
              <a:schemeClr val="accent3">
                <a:lumMod val="40000"/>
                <a:lumOff val="60000"/>
              </a:schemeClr>
            </a:solidFill>
            <a:ln>
              <a:noFill/>
            </a:ln>
          </c:spPr>
          <c:cat>
            <c:numRef>
              <c:f>Data!$A$19:$A$65</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Data!$O$19:$O$65</c:f>
              <c:numCache>
                <c:formatCode>0.00%</c:formatCode>
                <c:ptCount val="25"/>
                <c:pt idx="0">
                  <c:v>1E-3</c:v>
                </c:pt>
                <c:pt idx="1">
                  <c:v>1E-3</c:v>
                </c:pt>
                <c:pt idx="2">
                  <c:v>1E-3</c:v>
                </c:pt>
                <c:pt idx="3">
                  <c:v>1E-3</c:v>
                </c:pt>
                <c:pt idx="4">
                  <c:v>1E-3</c:v>
                </c:pt>
                <c:pt idx="5">
                  <c:v>1E-3</c:v>
                </c:pt>
                <c:pt idx="6">
                  <c:v>1E-3</c:v>
                </c:pt>
                <c:pt idx="7">
                  <c:v>1E-3</c:v>
                </c:pt>
                <c:pt idx="8">
                  <c:v>1E-3</c:v>
                </c:pt>
                <c:pt idx="9">
                  <c:v>1E-3</c:v>
                </c:pt>
                <c:pt idx="10">
                  <c:v>1E-3</c:v>
                </c:pt>
                <c:pt idx="11">
                  <c:v>1E-3</c:v>
                </c:pt>
                <c:pt idx="12">
                  <c:v>1E-3</c:v>
                </c:pt>
                <c:pt idx="13">
                  <c:v>1E-3</c:v>
                </c:pt>
                <c:pt idx="14">
                  <c:v>1E-3</c:v>
                </c:pt>
                <c:pt idx="15">
                  <c:v>1E-3</c:v>
                </c:pt>
                <c:pt idx="16">
                  <c:v>1E-3</c:v>
                </c:pt>
                <c:pt idx="17">
                  <c:v>1E-3</c:v>
                </c:pt>
                <c:pt idx="18">
                  <c:v>1E-3</c:v>
                </c:pt>
                <c:pt idx="19">
                  <c:v>1E-3</c:v>
                </c:pt>
                <c:pt idx="20">
                  <c:v>1E-3</c:v>
                </c:pt>
                <c:pt idx="21">
                  <c:v>1E-3</c:v>
                </c:pt>
                <c:pt idx="22">
                  <c:v>1E-3</c:v>
                </c:pt>
                <c:pt idx="23">
                  <c:v>1E-3</c:v>
                </c:pt>
                <c:pt idx="24">
                  <c:v>1E-3</c:v>
                </c:pt>
              </c:numCache>
            </c:numRef>
          </c:val>
        </c:ser>
        <c:ser>
          <c:idx val="3"/>
          <c:order val="1"/>
          <c:tx>
            <c:strRef>
              <c:f>Data!$P$5</c:f>
              <c:strCache>
                <c:ptCount val="1"/>
                <c:pt idx="0">
                  <c:v>Amber Range</c:v>
                </c:pt>
              </c:strCache>
            </c:strRef>
          </c:tx>
          <c:spPr>
            <a:solidFill>
              <a:schemeClr val="accent6">
                <a:lumMod val="40000"/>
                <a:lumOff val="60000"/>
              </a:schemeClr>
            </a:solidFill>
            <a:ln>
              <a:noFill/>
            </a:ln>
          </c:spPr>
          <c:cat>
            <c:numRef>
              <c:f>Data!$A$19:$A$65</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Data!$P$19:$P$65</c:f>
              <c:numCache>
                <c:formatCode>0.00%</c:formatCode>
                <c:ptCount val="25"/>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5.0000000000000001E-4</c:v>
                </c:pt>
                <c:pt idx="9">
                  <c:v>5.0000000000000001E-4</c:v>
                </c:pt>
                <c:pt idx="10">
                  <c:v>5.0000000000000001E-4</c:v>
                </c:pt>
                <c:pt idx="11">
                  <c:v>5.0000000000000001E-4</c:v>
                </c:pt>
                <c:pt idx="12">
                  <c:v>5.0000000000000001E-4</c:v>
                </c:pt>
                <c:pt idx="13">
                  <c:v>5.0000000000000001E-4</c:v>
                </c:pt>
                <c:pt idx="14">
                  <c:v>5.0000000000000001E-4</c:v>
                </c:pt>
                <c:pt idx="15">
                  <c:v>5.0000000000000001E-4</c:v>
                </c:pt>
                <c:pt idx="16">
                  <c:v>5.0000000000000001E-4</c:v>
                </c:pt>
                <c:pt idx="17">
                  <c:v>5.0000000000000001E-4</c:v>
                </c:pt>
                <c:pt idx="18">
                  <c:v>5.0000000000000001E-4</c:v>
                </c:pt>
                <c:pt idx="19">
                  <c:v>5.0000000000000001E-4</c:v>
                </c:pt>
                <c:pt idx="20">
                  <c:v>5.0000000000000001E-4</c:v>
                </c:pt>
                <c:pt idx="21">
                  <c:v>5.0000000000000001E-4</c:v>
                </c:pt>
                <c:pt idx="22">
                  <c:v>5.0000000000000001E-4</c:v>
                </c:pt>
                <c:pt idx="23">
                  <c:v>5.0000000000000001E-4</c:v>
                </c:pt>
                <c:pt idx="24">
                  <c:v>5.0000000000000001E-4</c:v>
                </c:pt>
              </c:numCache>
            </c:numRef>
          </c:val>
        </c:ser>
        <c:ser>
          <c:idx val="2"/>
          <c:order val="2"/>
          <c:tx>
            <c:strRef>
              <c:f>Data!$Q$5</c:f>
              <c:strCache>
                <c:ptCount val="1"/>
                <c:pt idx="0">
                  <c:v>Red Threshold</c:v>
                </c:pt>
              </c:strCache>
            </c:strRef>
          </c:tx>
          <c:spPr>
            <a:solidFill>
              <a:schemeClr val="accent2">
                <a:lumMod val="40000"/>
                <a:lumOff val="60000"/>
              </a:schemeClr>
            </a:solidFill>
            <a:ln>
              <a:noFill/>
            </a:ln>
          </c:spPr>
          <c:cat>
            <c:numRef>
              <c:f>Data!$A$19:$A$65</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Data!$Q$19:$Q$65</c:f>
              <c:numCache>
                <c:formatCode>0.00%</c:formatCode>
                <c:ptCount val="25"/>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5.0000000000000001E-4</c:v>
                </c:pt>
                <c:pt idx="9">
                  <c:v>5.0000000000000001E-4</c:v>
                </c:pt>
                <c:pt idx="10">
                  <c:v>5.0000000000000001E-4</c:v>
                </c:pt>
                <c:pt idx="11">
                  <c:v>5.0000000000000001E-4</c:v>
                </c:pt>
                <c:pt idx="12">
                  <c:v>5.0000000000000001E-4</c:v>
                </c:pt>
                <c:pt idx="13">
                  <c:v>5.0000000000000001E-4</c:v>
                </c:pt>
                <c:pt idx="14">
                  <c:v>5.0000000000000001E-4</c:v>
                </c:pt>
                <c:pt idx="15">
                  <c:v>5.0000000000000001E-4</c:v>
                </c:pt>
                <c:pt idx="16">
                  <c:v>5.0000000000000001E-4</c:v>
                </c:pt>
                <c:pt idx="17">
                  <c:v>5.0000000000000001E-4</c:v>
                </c:pt>
                <c:pt idx="18">
                  <c:v>5.0000000000000001E-4</c:v>
                </c:pt>
                <c:pt idx="19">
                  <c:v>5.0000000000000001E-4</c:v>
                </c:pt>
                <c:pt idx="20">
                  <c:v>5.0000000000000001E-4</c:v>
                </c:pt>
                <c:pt idx="21">
                  <c:v>5.0000000000000001E-4</c:v>
                </c:pt>
                <c:pt idx="22">
                  <c:v>5.0000000000000001E-4</c:v>
                </c:pt>
                <c:pt idx="23">
                  <c:v>5.0000000000000001E-4</c:v>
                </c:pt>
                <c:pt idx="24">
                  <c:v>5.0000000000000001E-4</c:v>
                </c:pt>
              </c:numCache>
            </c:numRef>
          </c:val>
        </c:ser>
        <c:axId val="158005120"/>
        <c:axId val="158006656"/>
      </c:areaChart>
      <c:lineChart>
        <c:grouping val="standard"/>
        <c:ser>
          <c:idx val="0"/>
          <c:order val="3"/>
          <c:tx>
            <c:strRef>
              <c:f>Data!$M$5</c:f>
              <c:strCache>
                <c:ptCount val="1"/>
                <c:pt idx="0">
                  <c:v>Number of Complaints as a percentage of patient activity</c:v>
                </c:pt>
              </c:strCache>
            </c:strRef>
          </c:tx>
          <c:spPr>
            <a:ln>
              <a:solidFill>
                <a:schemeClr val="tx1"/>
              </a:solidFill>
            </a:ln>
          </c:spPr>
          <c:dLbls>
            <c:txPr>
              <a:bodyPr rot="-5400000" vert="horz"/>
              <a:lstStyle/>
              <a:p>
                <a:pPr>
                  <a:defRPr/>
                </a:pPr>
                <a:endParaRPr lang="en-US"/>
              </a:p>
            </c:txPr>
            <c:dLblPos val="t"/>
            <c:showVal val="1"/>
          </c:dLbls>
          <c:val>
            <c:numRef>
              <c:f>Data!$M$19:$M$65</c:f>
              <c:numCache>
                <c:formatCode>0.00%</c:formatCode>
                <c:ptCount val="25"/>
                <c:pt idx="0">
                  <c:v>1.5194681861348527E-3</c:v>
                </c:pt>
                <c:pt idx="1">
                  <c:v>1.0271460014673515E-3</c:v>
                </c:pt>
                <c:pt idx="2">
                  <c:v>1.0122921185827911E-3</c:v>
                </c:pt>
                <c:pt idx="3">
                  <c:v>1.2775471095496647E-3</c:v>
                </c:pt>
                <c:pt idx="4">
                  <c:v>8.1400081400081396E-4</c:v>
                </c:pt>
                <c:pt idx="5">
                  <c:v>7.6034063260340637E-4</c:v>
                </c:pt>
                <c:pt idx="6">
                  <c:v>1.1191941801902631E-3</c:v>
                </c:pt>
                <c:pt idx="7">
                  <c:v>9.1863517060367453E-4</c:v>
                </c:pt>
                <c:pt idx="8">
                  <c:v>7.5964752354907325E-4</c:v>
                </c:pt>
                <c:pt idx="9">
                  <c:v>1.2313585989875496E-3</c:v>
                </c:pt>
                <c:pt idx="10">
                  <c:v>1.0677242220866383E-3</c:v>
                </c:pt>
                <c:pt idx="11">
                  <c:v>7.1377587437544611E-4</c:v>
                </c:pt>
                <c:pt idx="12">
                  <c:v>1.3127187864644108E-3</c:v>
                </c:pt>
                <c:pt idx="13">
                  <c:v>1.27000254000508E-3</c:v>
                </c:pt>
                <c:pt idx="14">
                  <c:v>4.1322314049586776E-4</c:v>
                </c:pt>
                <c:pt idx="15">
                  <c:v>8.063432334363661E-4</c:v>
                </c:pt>
                <c:pt idx="16">
                  <c:v>1.2315270935960591E-3</c:v>
                </c:pt>
                <c:pt idx="17">
                  <c:v>2.8316579357213649E-4</c:v>
                </c:pt>
                <c:pt idx="18">
                  <c:v>6.0291812371879902E-4</c:v>
                </c:pt>
                <c:pt idx="19">
                  <c:v>5.0043788314775431E-4</c:v>
                </c:pt>
                <c:pt idx="20">
                  <c:v>4.7930979389678862E-4</c:v>
                </c:pt>
                <c:pt idx="21">
                  <c:v>1.4757177354440569E-3</c:v>
                </c:pt>
                <c:pt idx="22">
                  <c:v>8.4853627492575306E-4</c:v>
                </c:pt>
                <c:pt idx="23">
                  <c:v>1.221597849987784E-3</c:v>
                </c:pt>
              </c:numCache>
            </c:numRef>
          </c:val>
        </c:ser>
        <c:marker val="1"/>
        <c:axId val="158005120"/>
        <c:axId val="158006656"/>
      </c:lineChart>
      <c:catAx>
        <c:axId val="158005120"/>
        <c:scaling>
          <c:orientation val="minMax"/>
        </c:scaling>
        <c:axPos val="b"/>
        <c:numFmt formatCode="mmm\-yy" sourceLinked="1"/>
        <c:tickLblPos val="nextTo"/>
        <c:txPr>
          <a:bodyPr rot="-5400000" vert="horz"/>
          <a:lstStyle/>
          <a:p>
            <a:pPr>
              <a:defRPr/>
            </a:pPr>
            <a:endParaRPr lang="en-US"/>
          </a:p>
        </c:txPr>
        <c:crossAx val="158006656"/>
        <c:crosses val="autoZero"/>
        <c:auto val="1"/>
        <c:lblAlgn val="ctr"/>
        <c:lblOffset val="100"/>
      </c:catAx>
      <c:valAx>
        <c:axId val="158006656"/>
        <c:scaling>
          <c:orientation val="minMax"/>
          <c:max val="2.0000000000000052E-3"/>
          <c:min val="0"/>
        </c:scaling>
        <c:axPos val="l"/>
        <c:numFmt formatCode="0.00%" sourceLinked="1"/>
        <c:tickLblPos val="nextTo"/>
        <c:crossAx val="15800512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913"/>
        </c:manualLayout>
      </c:layout>
      <c:areaChart>
        <c:grouping val="stacked"/>
        <c:ser>
          <c:idx val="1"/>
          <c:order val="0"/>
          <c:tx>
            <c:strRef>
              <c:f>Data!$BH$5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Data!$BH$7:$BH$66</c:f>
              <c:numCache>
                <c:formatCode>0.00%</c:formatCode>
                <c:ptCount val="37"/>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4.0000000000000001E-3</c:v>
                </c:pt>
                <c:pt idx="35">
                  <c:v>4.0000000000000001E-3</c:v>
                </c:pt>
                <c:pt idx="36">
                  <c:v>4.0000000000000001E-3</c:v>
                </c:pt>
              </c:numCache>
            </c:numRef>
          </c:val>
        </c:ser>
        <c:ser>
          <c:idx val="3"/>
          <c:order val="1"/>
          <c:tx>
            <c:strRef>
              <c:f>Data!$BI$5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Data!$BI$7:$BI$66</c:f>
              <c:numCache>
                <c:formatCode>0.00%</c:formatCode>
                <c:ptCount val="37"/>
                <c:pt idx="0">
                  <c:v>2E-3</c:v>
                </c:pt>
                <c:pt idx="1">
                  <c:v>2E-3</c:v>
                </c:pt>
                <c:pt idx="2">
                  <c:v>2E-3</c:v>
                </c:pt>
                <c:pt idx="3">
                  <c:v>2E-3</c:v>
                </c:pt>
                <c:pt idx="4">
                  <c:v>2E-3</c:v>
                </c:pt>
                <c:pt idx="5">
                  <c:v>2E-3</c:v>
                </c:pt>
                <c:pt idx="6">
                  <c:v>2E-3</c:v>
                </c:pt>
                <c:pt idx="7">
                  <c:v>2E-3</c:v>
                </c:pt>
                <c:pt idx="8">
                  <c:v>2E-3</c:v>
                </c:pt>
                <c:pt idx="9">
                  <c:v>2E-3</c:v>
                </c:pt>
                <c:pt idx="10">
                  <c:v>2E-3</c:v>
                </c:pt>
                <c:pt idx="11">
                  <c:v>2E-3</c:v>
                </c:pt>
                <c:pt idx="12">
                  <c:v>2E-3</c:v>
                </c:pt>
                <c:pt idx="13">
                  <c:v>2E-3</c:v>
                </c:pt>
                <c:pt idx="14">
                  <c:v>2E-3</c:v>
                </c:pt>
                <c:pt idx="15">
                  <c:v>2E-3</c:v>
                </c:pt>
                <c:pt idx="16">
                  <c:v>2E-3</c:v>
                </c:pt>
                <c:pt idx="17">
                  <c:v>2E-3</c:v>
                </c:pt>
                <c:pt idx="18">
                  <c:v>2E-3</c:v>
                </c:pt>
                <c:pt idx="19">
                  <c:v>2E-3</c:v>
                </c:pt>
                <c:pt idx="20">
                  <c:v>2E-3</c:v>
                </c:pt>
                <c:pt idx="21">
                  <c:v>2E-3</c:v>
                </c:pt>
                <c:pt idx="22">
                  <c:v>2E-3</c:v>
                </c:pt>
                <c:pt idx="23">
                  <c:v>2E-3</c:v>
                </c:pt>
                <c:pt idx="24">
                  <c:v>2E-3</c:v>
                </c:pt>
                <c:pt idx="25">
                  <c:v>2E-3</c:v>
                </c:pt>
                <c:pt idx="26">
                  <c:v>2E-3</c:v>
                </c:pt>
                <c:pt idx="27">
                  <c:v>2E-3</c:v>
                </c:pt>
                <c:pt idx="28">
                  <c:v>2E-3</c:v>
                </c:pt>
                <c:pt idx="29">
                  <c:v>2E-3</c:v>
                </c:pt>
                <c:pt idx="30">
                  <c:v>2E-3</c:v>
                </c:pt>
                <c:pt idx="31">
                  <c:v>2E-3</c:v>
                </c:pt>
                <c:pt idx="32">
                  <c:v>2E-3</c:v>
                </c:pt>
                <c:pt idx="33">
                  <c:v>2E-3</c:v>
                </c:pt>
                <c:pt idx="34">
                  <c:v>2E-3</c:v>
                </c:pt>
                <c:pt idx="35">
                  <c:v>2E-3</c:v>
                </c:pt>
                <c:pt idx="36">
                  <c:v>2E-3</c:v>
                </c:pt>
              </c:numCache>
            </c:numRef>
          </c:val>
        </c:ser>
        <c:ser>
          <c:idx val="2"/>
          <c:order val="2"/>
          <c:tx>
            <c:strRef>
              <c:f>Data!$BJ$5</c:f>
              <c:strCache>
                <c:ptCount val="1"/>
                <c:pt idx="0">
                  <c:v>Red Range</c:v>
                </c:pt>
              </c:strCache>
            </c:strRef>
          </c:tx>
          <c:spPr>
            <a:solidFill>
              <a:srgbClr val="C0504D">
                <a:lumMod val="40000"/>
                <a:lumOff val="60000"/>
              </a:srgb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Data!$BJ$7:$BJ$66</c:f>
              <c:numCache>
                <c:formatCode>0.00%</c:formatCode>
                <c:ptCount val="37"/>
                <c:pt idx="0">
                  <c:v>1E-3</c:v>
                </c:pt>
                <c:pt idx="1">
                  <c:v>1E-3</c:v>
                </c:pt>
                <c:pt idx="2">
                  <c:v>1E-3</c:v>
                </c:pt>
                <c:pt idx="3">
                  <c:v>1E-3</c:v>
                </c:pt>
                <c:pt idx="4">
                  <c:v>1E-3</c:v>
                </c:pt>
                <c:pt idx="5">
                  <c:v>1E-3</c:v>
                </c:pt>
                <c:pt idx="6">
                  <c:v>1E-3</c:v>
                </c:pt>
                <c:pt idx="7">
                  <c:v>1E-3</c:v>
                </c:pt>
                <c:pt idx="8">
                  <c:v>1E-3</c:v>
                </c:pt>
                <c:pt idx="9">
                  <c:v>1E-3</c:v>
                </c:pt>
                <c:pt idx="10">
                  <c:v>1E-3</c:v>
                </c:pt>
                <c:pt idx="11">
                  <c:v>1E-3</c:v>
                </c:pt>
                <c:pt idx="12">
                  <c:v>1E-3</c:v>
                </c:pt>
                <c:pt idx="13">
                  <c:v>1E-3</c:v>
                </c:pt>
                <c:pt idx="14">
                  <c:v>1E-3</c:v>
                </c:pt>
                <c:pt idx="15">
                  <c:v>1E-3</c:v>
                </c:pt>
                <c:pt idx="16">
                  <c:v>1E-3</c:v>
                </c:pt>
                <c:pt idx="17">
                  <c:v>1E-3</c:v>
                </c:pt>
                <c:pt idx="18">
                  <c:v>1E-3</c:v>
                </c:pt>
                <c:pt idx="19">
                  <c:v>1E-3</c:v>
                </c:pt>
                <c:pt idx="20">
                  <c:v>1E-3</c:v>
                </c:pt>
                <c:pt idx="21">
                  <c:v>1E-3</c:v>
                </c:pt>
                <c:pt idx="22">
                  <c:v>1E-3</c:v>
                </c:pt>
                <c:pt idx="23">
                  <c:v>1E-3</c:v>
                </c:pt>
                <c:pt idx="24">
                  <c:v>1E-3</c:v>
                </c:pt>
                <c:pt idx="25">
                  <c:v>1E-3</c:v>
                </c:pt>
                <c:pt idx="26">
                  <c:v>1E-3</c:v>
                </c:pt>
                <c:pt idx="27">
                  <c:v>1E-3</c:v>
                </c:pt>
                <c:pt idx="28">
                  <c:v>1E-3</c:v>
                </c:pt>
                <c:pt idx="29">
                  <c:v>1E-3</c:v>
                </c:pt>
                <c:pt idx="30">
                  <c:v>1E-3</c:v>
                </c:pt>
                <c:pt idx="31">
                  <c:v>1E-3</c:v>
                </c:pt>
                <c:pt idx="32">
                  <c:v>1E-3</c:v>
                </c:pt>
                <c:pt idx="33">
                  <c:v>1E-3</c:v>
                </c:pt>
                <c:pt idx="34">
                  <c:v>1E-3</c:v>
                </c:pt>
                <c:pt idx="35">
                  <c:v>1E-3</c:v>
                </c:pt>
                <c:pt idx="36">
                  <c:v>1E-3</c:v>
                </c:pt>
              </c:numCache>
            </c:numRef>
          </c:val>
        </c:ser>
        <c:axId val="159717632"/>
        <c:axId val="159735808"/>
      </c:areaChart>
      <c:lineChart>
        <c:grouping val="standard"/>
        <c:ser>
          <c:idx val="0"/>
          <c:order val="3"/>
          <c:tx>
            <c:strRef>
              <c:f>Data!$BG$5</c:f>
              <c:strCache>
                <c:ptCount val="1"/>
                <c:pt idx="0">
                  <c:v>Grievances as a percentage of headcount</c:v>
                </c:pt>
              </c:strCache>
            </c:strRef>
          </c:tx>
          <c:spPr>
            <a:ln>
              <a:solidFill>
                <a:schemeClr val="tx1"/>
              </a:solidFill>
            </a:ln>
          </c:spP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Data!$BG$7:$BG$66</c:f>
              <c:numCache>
                <c:formatCode>0.00%</c:formatCode>
                <c:ptCount val="37"/>
                <c:pt idx="2">
                  <c:v>5.0000000000000001E-4</c:v>
                </c:pt>
                <c:pt idx="5">
                  <c:v>2.2000000000000001E-3</c:v>
                </c:pt>
                <c:pt idx="8">
                  <c:v>0</c:v>
                </c:pt>
                <c:pt idx="11">
                  <c:v>0</c:v>
                </c:pt>
                <c:pt idx="14">
                  <c:v>0</c:v>
                </c:pt>
                <c:pt idx="17">
                  <c:v>0</c:v>
                </c:pt>
                <c:pt idx="20">
                  <c:v>0</c:v>
                </c:pt>
                <c:pt idx="23">
                  <c:v>5.0000000000000001E-4</c:v>
                </c:pt>
                <c:pt idx="26">
                  <c:v>0</c:v>
                </c:pt>
                <c:pt idx="29">
                  <c:v>5.54016620498615E-4</c:v>
                </c:pt>
                <c:pt idx="32">
                  <c:v>5.4824561403508769E-4</c:v>
                </c:pt>
                <c:pt idx="35">
                  <c:v>0</c:v>
                </c:pt>
              </c:numCache>
            </c:numRef>
          </c:val>
        </c:ser>
        <c:marker val="1"/>
        <c:axId val="159717632"/>
        <c:axId val="159735808"/>
      </c:lineChart>
      <c:dateAx>
        <c:axId val="159717632"/>
        <c:scaling>
          <c:orientation val="minMax"/>
        </c:scaling>
        <c:axPos val="b"/>
        <c:numFmt formatCode="mmm\-yy" sourceLinked="1"/>
        <c:tickLblPos val="nextTo"/>
        <c:txPr>
          <a:bodyPr rot="-5400000" vert="horz"/>
          <a:lstStyle/>
          <a:p>
            <a:pPr>
              <a:defRPr/>
            </a:pPr>
            <a:endParaRPr lang="en-US"/>
          </a:p>
        </c:txPr>
        <c:crossAx val="159735808"/>
        <c:crosses val="autoZero"/>
        <c:auto val="1"/>
        <c:lblOffset val="100"/>
      </c:dateAx>
      <c:valAx>
        <c:axId val="159735808"/>
        <c:scaling>
          <c:orientation val="minMax"/>
          <c:max val="7.0000000000000114E-3"/>
          <c:min val="0"/>
        </c:scaling>
        <c:axPos val="l"/>
        <c:numFmt formatCode="0.00%" sourceLinked="0"/>
        <c:tickLblPos val="nextTo"/>
        <c:crossAx val="159717632"/>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GB"/>
  <c:chart>
    <c:autoTitleDeleted val="1"/>
    <c:plotArea>
      <c:layout/>
      <c:areaChart>
        <c:grouping val="stacked"/>
        <c:ser>
          <c:idx val="1"/>
          <c:order val="0"/>
          <c:tx>
            <c:strRef>
              <c:f>Data!$BL$5</c:f>
              <c:strCache>
                <c:ptCount val="1"/>
                <c:pt idx="0">
                  <c:v>Green Tolerance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Data!$BL$7:$BL$66</c:f>
              <c:numCache>
                <c:formatCode>0.00%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2"/>
          <c:order val="2"/>
          <c:tx>
            <c:strRef>
              <c:f>Data!$BM$5</c:f>
              <c:strCache>
                <c:ptCount val="1"/>
                <c:pt idx="0">
                  <c:v>Red Tolerance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Data!$BM$7:$BM$66</c:f>
              <c:numCache>
                <c:formatCode>0.00%</c:formatCode>
                <c:ptCount val="37"/>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pt idx="36">
                  <c:v>0.02</c:v>
                </c:pt>
              </c:numCache>
            </c:numRef>
          </c:val>
        </c:ser>
        <c:axId val="159786112"/>
        <c:axId val="159787648"/>
      </c:areaChart>
      <c:lineChart>
        <c:grouping val="standard"/>
        <c:ser>
          <c:idx val="0"/>
          <c:order val="1"/>
          <c:tx>
            <c:strRef>
              <c:f>Data!$BK$5</c:f>
              <c:strCache>
                <c:ptCount val="1"/>
                <c:pt idx="0">
                  <c:v>SWISS Sickness Absence Rate</c:v>
                </c:pt>
              </c:strCache>
            </c:strRef>
          </c:tx>
          <c:spPr>
            <a:ln>
              <a:solidFill>
                <a:schemeClr val="tx1"/>
              </a:solidFill>
            </a:ln>
          </c:spPr>
          <c:dLbls>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Data!$BK$7:$BK$66</c:f>
              <c:numCache>
                <c:formatCode>0.00%</c:formatCode>
                <c:ptCount val="37"/>
                <c:pt idx="0">
                  <c:v>4.2500000000000003E-2</c:v>
                </c:pt>
                <c:pt idx="1">
                  <c:v>3.95E-2</c:v>
                </c:pt>
                <c:pt idx="2">
                  <c:v>4.4600000000000001E-2</c:v>
                </c:pt>
                <c:pt idx="3">
                  <c:v>4.1300000000000003E-2</c:v>
                </c:pt>
                <c:pt idx="4">
                  <c:v>4.3299999999999998E-2</c:v>
                </c:pt>
                <c:pt idx="5">
                  <c:v>5.0900000000000001E-2</c:v>
                </c:pt>
                <c:pt idx="6">
                  <c:v>4.2799999999999998E-2</c:v>
                </c:pt>
                <c:pt idx="7">
                  <c:v>5.33E-2</c:v>
                </c:pt>
                <c:pt idx="8">
                  <c:v>4.6600000000000003E-2</c:v>
                </c:pt>
                <c:pt idx="9">
                  <c:v>5.3100000000000001E-2</c:v>
                </c:pt>
                <c:pt idx="10">
                  <c:v>4.3799999999999999E-2</c:v>
                </c:pt>
                <c:pt idx="11">
                  <c:v>4.2999999999999997E-2</c:v>
                </c:pt>
                <c:pt idx="12">
                  <c:v>4.0300000000000002E-2</c:v>
                </c:pt>
                <c:pt idx="13">
                  <c:v>5.3699999999999998E-2</c:v>
                </c:pt>
                <c:pt idx="14">
                  <c:v>4.9799999999999997E-2</c:v>
                </c:pt>
                <c:pt idx="15">
                  <c:v>4.82E-2</c:v>
                </c:pt>
                <c:pt idx="16">
                  <c:v>4.9000000000000002E-2</c:v>
                </c:pt>
                <c:pt idx="17">
                  <c:v>4.3499999999999997E-2</c:v>
                </c:pt>
                <c:pt idx="18">
                  <c:v>5.0200000000000002E-2</c:v>
                </c:pt>
                <c:pt idx="19">
                  <c:v>5.3199999999999997E-2</c:v>
                </c:pt>
                <c:pt idx="20">
                  <c:v>5.5100000000000003E-2</c:v>
                </c:pt>
                <c:pt idx="21">
                  <c:v>5.4800000000000001E-2</c:v>
                </c:pt>
                <c:pt idx="22">
                  <c:v>4.7800000000000002E-2</c:v>
                </c:pt>
                <c:pt idx="23">
                  <c:v>5.4899999999999997E-2</c:v>
                </c:pt>
                <c:pt idx="24">
                  <c:v>4.7800000000000002E-2</c:v>
                </c:pt>
                <c:pt idx="25">
                  <c:v>5.3699999999999998E-2</c:v>
                </c:pt>
                <c:pt idx="26">
                  <c:v>5.0999999999999997E-2</c:v>
                </c:pt>
                <c:pt idx="27">
                  <c:v>4.9599999999999998E-2</c:v>
                </c:pt>
                <c:pt idx="28">
                  <c:v>4.8800000000000003E-2</c:v>
                </c:pt>
                <c:pt idx="29">
                  <c:v>4.7399999999999998E-2</c:v>
                </c:pt>
                <c:pt idx="30">
                  <c:v>5.3400000000000003E-2</c:v>
                </c:pt>
                <c:pt idx="31">
                  <c:v>4.6600000000000003E-2</c:v>
                </c:pt>
                <c:pt idx="32">
                  <c:v>4.8800000000000003E-2</c:v>
                </c:pt>
                <c:pt idx="33">
                  <c:v>5.1999999999999998E-2</c:v>
                </c:pt>
                <c:pt idx="34">
                  <c:v>4.5499999999999999E-2</c:v>
                </c:pt>
                <c:pt idx="35">
                  <c:v>4.48E-2</c:v>
                </c:pt>
              </c:numCache>
            </c:numRef>
          </c:val>
        </c:ser>
        <c:marker val="1"/>
        <c:axId val="159786112"/>
        <c:axId val="159787648"/>
      </c:lineChart>
      <c:dateAx>
        <c:axId val="159786112"/>
        <c:scaling>
          <c:orientation val="minMax"/>
        </c:scaling>
        <c:axPos val="b"/>
        <c:numFmt formatCode="mmm\-yy" sourceLinked="1"/>
        <c:tickLblPos val="nextTo"/>
        <c:txPr>
          <a:bodyPr rot="-5400000" vert="horz"/>
          <a:lstStyle/>
          <a:p>
            <a:pPr>
              <a:defRPr/>
            </a:pPr>
            <a:endParaRPr lang="en-US"/>
          </a:p>
        </c:txPr>
        <c:crossAx val="159787648"/>
        <c:crosses val="autoZero"/>
        <c:auto val="1"/>
        <c:lblOffset val="100"/>
      </c:dateAx>
      <c:valAx>
        <c:axId val="159787648"/>
        <c:scaling>
          <c:orientation val="minMax"/>
          <c:max val="6.0000000000000032E-2"/>
        </c:scaling>
        <c:axPos val="l"/>
        <c:numFmt formatCode="0.00%" sourceLinked="1"/>
        <c:tickLblPos val="nextTo"/>
        <c:crossAx val="15978611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936"/>
        </c:manualLayout>
      </c:layout>
      <c:areaChart>
        <c:grouping val="stacked"/>
        <c:ser>
          <c:idx val="2"/>
          <c:order val="1"/>
          <c:tx>
            <c:strRef>
              <c:f>Data!$BT$5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Data!$BT$7:$BT$66</c:f>
              <c:numCache>
                <c:formatCode>0.0%</c:formatCode>
                <c:ptCount val="37"/>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numCache>
            </c:numRef>
          </c:val>
        </c:ser>
        <c:ser>
          <c:idx val="3"/>
          <c:order val="2"/>
          <c:tx>
            <c:strRef>
              <c:f>Data!$BS$5</c:f>
              <c:strCache>
                <c:ptCount val="1"/>
                <c:pt idx="0">
                  <c:v>Amber Range</c:v>
                </c:pt>
              </c:strCache>
            </c:strRef>
          </c:tx>
          <c:spPr>
            <a:solidFill>
              <a:schemeClr val="accent6">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Data!$BS$7:$BS$66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ser>
          <c:idx val="1"/>
          <c:order val="3"/>
          <c:tx>
            <c:strRef>
              <c:f>Data!$BR$5</c:f>
              <c:strCache>
                <c:ptCount val="1"/>
                <c:pt idx="0">
                  <c:v>Green Range</c:v>
                </c:pt>
              </c:strCache>
            </c:strRef>
          </c:tx>
          <c:spPr>
            <a:solidFill>
              <a:srgbClr val="9BBB59">
                <a:lumMod val="40000"/>
                <a:lumOff val="60000"/>
              </a:srgb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Data!$BR$7:$BR$66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axId val="159822592"/>
        <c:axId val="159824128"/>
      </c:areaChart>
      <c:lineChart>
        <c:grouping val="standard"/>
        <c:ser>
          <c:idx val="0"/>
          <c:order val="0"/>
          <c:tx>
            <c:strRef>
              <c:f>Data!$BQ$5</c:f>
              <c:strCache>
                <c:ptCount val="1"/>
                <c:pt idx="0">
                  <c:v>Percentage of Clinical Vacancies recruited to</c:v>
                </c:pt>
              </c:strCache>
            </c:strRef>
          </c:tx>
          <c:spPr>
            <a:ln>
              <a:solidFill>
                <a:schemeClr val="tx1"/>
              </a:solidFill>
            </a:ln>
          </c:spPr>
          <c:dLbls>
            <c:txPr>
              <a:bodyPr rot="-5400000" vert="horz"/>
              <a:lstStyle/>
              <a:p>
                <a:pPr>
                  <a:defRPr/>
                </a:pPr>
                <a:endParaRPr lang="en-US"/>
              </a:p>
            </c:txPr>
            <c:dLblPos val="b"/>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Data!$BQ$19:$BQ$66</c:f>
              <c:numCache>
                <c:formatCode>General</c:formatCode>
                <c:ptCount val="25"/>
                <c:pt idx="9" formatCode="0.0%">
                  <c:v>0.90909090909090906</c:v>
                </c:pt>
                <c:pt idx="10" formatCode="0.0%">
                  <c:v>0.66666666666666663</c:v>
                </c:pt>
                <c:pt idx="11" formatCode="0.0%">
                  <c:v>0.7857142857142857</c:v>
                </c:pt>
                <c:pt idx="12" formatCode="0.0%">
                  <c:v>0.72222222222222221</c:v>
                </c:pt>
                <c:pt idx="13" formatCode="0.0%">
                  <c:v>0.9375</c:v>
                </c:pt>
                <c:pt idx="14" formatCode="0.0%">
                  <c:v>0.82352941176470584</c:v>
                </c:pt>
                <c:pt idx="15" formatCode="0.0%">
                  <c:v>0.8571428571428571</c:v>
                </c:pt>
                <c:pt idx="16" formatCode="0.0%">
                  <c:v>0.80952380952380953</c:v>
                </c:pt>
                <c:pt idx="17" formatCode="0.0%">
                  <c:v>0.77777777777777779</c:v>
                </c:pt>
                <c:pt idx="18" formatCode="0.0%">
                  <c:v>0.90909090909090906</c:v>
                </c:pt>
                <c:pt idx="19" formatCode="0.0%">
                  <c:v>0.77142857142857146</c:v>
                </c:pt>
                <c:pt idx="20" formatCode="0.0%">
                  <c:v>0.76923076923076927</c:v>
                </c:pt>
              </c:numCache>
            </c:numRef>
          </c:val>
        </c:ser>
        <c:marker val="1"/>
        <c:axId val="159822592"/>
        <c:axId val="159824128"/>
      </c:lineChart>
      <c:dateAx>
        <c:axId val="159822592"/>
        <c:scaling>
          <c:orientation val="minMax"/>
        </c:scaling>
        <c:axPos val="b"/>
        <c:numFmt formatCode="mmm\-yy" sourceLinked="1"/>
        <c:tickLblPos val="nextTo"/>
        <c:txPr>
          <a:bodyPr rot="-5400000" vert="horz"/>
          <a:lstStyle/>
          <a:p>
            <a:pPr>
              <a:defRPr/>
            </a:pPr>
            <a:endParaRPr lang="en-US"/>
          </a:p>
        </c:txPr>
        <c:crossAx val="159824128"/>
        <c:crosses val="autoZero"/>
        <c:auto val="1"/>
        <c:lblOffset val="100"/>
      </c:dateAx>
      <c:valAx>
        <c:axId val="159824128"/>
        <c:scaling>
          <c:orientation val="minMax"/>
          <c:max val="1"/>
        </c:scaling>
        <c:axPos val="l"/>
        <c:numFmt formatCode="0%" sourceLinked="0"/>
        <c:tickLblPos val="nextTo"/>
        <c:crossAx val="15982259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07E-2"/>
          <c:y val="7.0156386701662299E-2"/>
          <c:w val="0.92963003684690004"/>
          <c:h val="0.6457349081365098"/>
        </c:manualLayout>
      </c:layout>
      <c:areaChart>
        <c:grouping val="stacked"/>
        <c:ser>
          <c:idx val="1"/>
          <c:order val="0"/>
          <c:tx>
            <c:strRef>
              <c:f>Data!$BY$5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Data!$BY$7:$BY$66</c:f>
              <c:numCache>
                <c:formatCode>0%</c:formatCode>
                <c:ptCount val="37"/>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numCache>
            </c:numRef>
          </c:val>
        </c:ser>
        <c:ser>
          <c:idx val="0"/>
          <c:order val="2"/>
          <c:tx>
            <c:strRef>
              <c:f>Data!$BZ$5</c:f>
              <c:strCache>
                <c:ptCount val="1"/>
                <c:pt idx="0">
                  <c:v>Green Threshold</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Data!$BZ$7:$BZ$66</c:f>
              <c:numCache>
                <c:formatCode>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numCache>
            </c:numRef>
          </c:val>
        </c:ser>
        <c:axId val="173751680"/>
        <c:axId val="173757568"/>
      </c:areaChart>
      <c:lineChart>
        <c:grouping val="standard"/>
        <c:ser>
          <c:idx val="2"/>
          <c:order val="1"/>
          <c:tx>
            <c:strRef>
              <c:f>Data!$BX$5</c:f>
              <c:strCache>
                <c:ptCount val="1"/>
                <c:pt idx="0">
                  <c:v>TURAS (eKSF until Jun 2018) PDR completion Rate</c:v>
                </c:pt>
              </c:strCache>
            </c:strRef>
          </c:tx>
          <c:spPr>
            <a:ln>
              <a:solidFill>
                <a:schemeClr val="tx1"/>
              </a:solidFill>
            </a:ln>
          </c:spPr>
          <c:marker>
            <c:symbol val="diamond"/>
            <c:size val="7"/>
            <c:spPr>
              <a:solidFill>
                <a:schemeClr val="accent1"/>
              </a:solidFill>
              <a:ln>
                <a:solidFill>
                  <a:srgbClr val="4F81BD"/>
                </a:solidFill>
              </a:ln>
            </c:spPr>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Data!$BX$7:$BX$66</c:f>
              <c:numCache>
                <c:formatCode>General</c:formatCode>
                <c:ptCount val="37"/>
                <c:pt idx="2" formatCode="0.0%">
                  <c:v>0.74170000000000003</c:v>
                </c:pt>
                <c:pt idx="5" formatCode="0%">
                  <c:v>0.71</c:v>
                </c:pt>
                <c:pt idx="8" formatCode="0%">
                  <c:v>0.67</c:v>
                </c:pt>
                <c:pt idx="11" formatCode="0%">
                  <c:v>0.84</c:v>
                </c:pt>
                <c:pt idx="12" formatCode="0%">
                  <c:v>0.81359999999999999</c:v>
                </c:pt>
                <c:pt idx="13" formatCode="0%">
                  <c:v>0.76300000000000001</c:v>
                </c:pt>
                <c:pt idx="14" formatCode="0%">
                  <c:v>0.76529999999999998</c:v>
                </c:pt>
                <c:pt idx="15" formatCode="0%">
                  <c:v>0.76</c:v>
                </c:pt>
                <c:pt idx="16" formatCode="0%">
                  <c:v>0.78</c:v>
                </c:pt>
                <c:pt idx="17" formatCode="0%">
                  <c:v>0.74</c:v>
                </c:pt>
                <c:pt idx="18" formatCode="0%">
                  <c:v>0.74</c:v>
                </c:pt>
                <c:pt idx="19" formatCode="0%">
                  <c:v>0.72</c:v>
                </c:pt>
                <c:pt idx="20" formatCode="0%">
                  <c:v>0.76</c:v>
                </c:pt>
                <c:pt idx="21" formatCode="0%">
                  <c:v>0.9</c:v>
                </c:pt>
                <c:pt idx="22" formatCode="0%">
                  <c:v>0</c:v>
                </c:pt>
                <c:pt idx="23" formatCode="0%">
                  <c:v>0</c:v>
                </c:pt>
                <c:pt idx="24" formatCode="0%">
                  <c:v>0</c:v>
                </c:pt>
                <c:pt idx="25" formatCode="0%">
                  <c:v>0</c:v>
                </c:pt>
                <c:pt idx="26" formatCode="0%">
                  <c:v>0</c:v>
                </c:pt>
                <c:pt idx="27" formatCode="0%">
                  <c:v>0</c:v>
                </c:pt>
                <c:pt idx="28" formatCode="0%">
                  <c:v>0</c:v>
                </c:pt>
                <c:pt idx="29" formatCode="0%">
                  <c:v>0</c:v>
                </c:pt>
                <c:pt idx="30" formatCode="0%">
                  <c:v>0</c:v>
                </c:pt>
                <c:pt idx="31" formatCode="0%">
                  <c:v>0</c:v>
                </c:pt>
                <c:pt idx="32" formatCode="0%">
                  <c:v>0</c:v>
                </c:pt>
                <c:pt idx="33" formatCode="0%">
                  <c:v>0</c:v>
                </c:pt>
                <c:pt idx="34" formatCode="0%">
                  <c:v>0</c:v>
                </c:pt>
                <c:pt idx="35" formatCode="0%">
                  <c:v>0</c:v>
                </c:pt>
                <c:pt idx="36" formatCode="0%">
                  <c:v>0.55000000000000004</c:v>
                </c:pt>
              </c:numCache>
            </c:numRef>
          </c:val>
        </c:ser>
        <c:marker val="1"/>
        <c:axId val="173751680"/>
        <c:axId val="173757568"/>
      </c:lineChart>
      <c:dateAx>
        <c:axId val="173751680"/>
        <c:scaling>
          <c:orientation val="minMax"/>
        </c:scaling>
        <c:axPos val="b"/>
        <c:numFmt formatCode="mmm\-yy" sourceLinked="1"/>
        <c:tickLblPos val="nextTo"/>
        <c:txPr>
          <a:bodyPr rot="-5400000" vert="horz"/>
          <a:lstStyle/>
          <a:p>
            <a:pPr>
              <a:defRPr/>
            </a:pPr>
            <a:endParaRPr lang="en-US"/>
          </a:p>
        </c:txPr>
        <c:crossAx val="173757568"/>
        <c:crosses val="autoZero"/>
        <c:auto val="1"/>
        <c:lblOffset val="100"/>
      </c:dateAx>
      <c:valAx>
        <c:axId val="173757568"/>
        <c:scaling>
          <c:orientation val="minMax"/>
          <c:max val="1"/>
        </c:scaling>
        <c:axPos val="l"/>
        <c:numFmt formatCode="0%" sourceLinked="0"/>
        <c:tickLblPos val="nextTo"/>
        <c:crossAx val="17375168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34E-2"/>
          <c:y val="7.0156386701662299E-2"/>
          <c:w val="0.92963003684690004"/>
          <c:h val="0.64573490813651002"/>
        </c:manualLayout>
      </c:layout>
      <c:areaChart>
        <c:grouping val="stacked"/>
        <c:ser>
          <c:idx val="3"/>
          <c:order val="0"/>
          <c:tx>
            <c:strRef>
              <c:f>Data!$CE$5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Data!$CE$7:$CE$66</c:f>
              <c:numCache>
                <c:formatCode>0.0%</c:formatCode>
                <c:ptCount val="37"/>
                <c:pt idx="0">
                  <c:v>0.05</c:v>
                </c:pt>
                <c:pt idx="1">
                  <c:v>0.1</c:v>
                </c:pt>
                <c:pt idx="2">
                  <c:v>0.15</c:v>
                </c:pt>
                <c:pt idx="3">
                  <c:v>0.2</c:v>
                </c:pt>
                <c:pt idx="4">
                  <c:v>0.27500000000000002</c:v>
                </c:pt>
                <c:pt idx="5">
                  <c:v>0.35</c:v>
                </c:pt>
                <c:pt idx="6">
                  <c:v>0.42499999999999999</c:v>
                </c:pt>
                <c:pt idx="7">
                  <c:v>0.5</c:v>
                </c:pt>
                <c:pt idx="8">
                  <c:v>0.6</c:v>
                </c:pt>
                <c:pt idx="9">
                  <c:v>0.7</c:v>
                </c:pt>
                <c:pt idx="10">
                  <c:v>0.8</c:v>
                </c:pt>
                <c:pt idx="11">
                  <c:v>0.9</c:v>
                </c:pt>
                <c:pt idx="12">
                  <c:v>0.05</c:v>
                </c:pt>
                <c:pt idx="13">
                  <c:v>0.1</c:v>
                </c:pt>
                <c:pt idx="14">
                  <c:v>0.15</c:v>
                </c:pt>
                <c:pt idx="15">
                  <c:v>0.2</c:v>
                </c:pt>
                <c:pt idx="16">
                  <c:v>0.27500000000000002</c:v>
                </c:pt>
                <c:pt idx="17">
                  <c:v>0.35</c:v>
                </c:pt>
                <c:pt idx="18">
                  <c:v>0.42499999999999999</c:v>
                </c:pt>
                <c:pt idx="19">
                  <c:v>0.5</c:v>
                </c:pt>
                <c:pt idx="20">
                  <c:v>0.6</c:v>
                </c:pt>
                <c:pt idx="21">
                  <c:v>0.7</c:v>
                </c:pt>
                <c:pt idx="22">
                  <c:v>0.8</c:v>
                </c:pt>
                <c:pt idx="23">
                  <c:v>0.9</c:v>
                </c:pt>
                <c:pt idx="24">
                  <c:v>0.05</c:v>
                </c:pt>
                <c:pt idx="25">
                  <c:v>0.1</c:v>
                </c:pt>
                <c:pt idx="26">
                  <c:v>0.15</c:v>
                </c:pt>
                <c:pt idx="27">
                  <c:v>0.2</c:v>
                </c:pt>
                <c:pt idx="28">
                  <c:v>0.27500000000000002</c:v>
                </c:pt>
                <c:pt idx="29">
                  <c:v>0.35</c:v>
                </c:pt>
                <c:pt idx="30">
                  <c:v>0.42499999999999999</c:v>
                </c:pt>
                <c:pt idx="31">
                  <c:v>0.5</c:v>
                </c:pt>
                <c:pt idx="32">
                  <c:v>0.6</c:v>
                </c:pt>
                <c:pt idx="33">
                  <c:v>0.7</c:v>
                </c:pt>
                <c:pt idx="34">
                  <c:v>0.8</c:v>
                </c:pt>
                <c:pt idx="35">
                  <c:v>0.9</c:v>
                </c:pt>
                <c:pt idx="36">
                  <c:v>0.05</c:v>
                </c:pt>
              </c:numCache>
            </c:numRef>
          </c:val>
        </c:ser>
        <c:ser>
          <c:idx val="2"/>
          <c:order val="1"/>
          <c:tx>
            <c:strRef>
              <c:f>Data!$CF$5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Data!$CF$7:$CF$66</c:f>
              <c:numCache>
                <c:formatCode>0.0%</c:formatCode>
                <c:ptCount val="37"/>
                <c:pt idx="0">
                  <c:v>9.5000000000000001E-2</c:v>
                </c:pt>
                <c:pt idx="1">
                  <c:v>9.5000000000000001E-2</c:v>
                </c:pt>
                <c:pt idx="2">
                  <c:v>9.5000000000000001E-2</c:v>
                </c:pt>
                <c:pt idx="3">
                  <c:v>9.5000000000000001E-2</c:v>
                </c:pt>
                <c:pt idx="4">
                  <c:v>9.5000000000000001E-2</c:v>
                </c:pt>
                <c:pt idx="5">
                  <c:v>9.5000000000000001E-2</c:v>
                </c:pt>
                <c:pt idx="6">
                  <c:v>9.5000000000000001E-2</c:v>
                </c:pt>
                <c:pt idx="7">
                  <c:v>9.5000000000000001E-2</c:v>
                </c:pt>
                <c:pt idx="8">
                  <c:v>9.5000000000000001E-2</c:v>
                </c:pt>
                <c:pt idx="9">
                  <c:v>9.5000000000000001E-2</c:v>
                </c:pt>
                <c:pt idx="10">
                  <c:v>9.5000000000000001E-2</c:v>
                </c:pt>
                <c:pt idx="11">
                  <c:v>9.5000000000000001E-2</c:v>
                </c:pt>
                <c:pt idx="12">
                  <c:v>9.5000000000000001E-2</c:v>
                </c:pt>
                <c:pt idx="13">
                  <c:v>9.5000000000000001E-2</c:v>
                </c:pt>
                <c:pt idx="14">
                  <c:v>9.5000000000000001E-2</c:v>
                </c:pt>
                <c:pt idx="15">
                  <c:v>9.5000000000000001E-2</c:v>
                </c:pt>
                <c:pt idx="16">
                  <c:v>9.5000000000000001E-2</c:v>
                </c:pt>
                <c:pt idx="17">
                  <c:v>9.5000000000000001E-2</c:v>
                </c:pt>
                <c:pt idx="18">
                  <c:v>9.5000000000000001E-2</c:v>
                </c:pt>
                <c:pt idx="19">
                  <c:v>9.5000000000000001E-2</c:v>
                </c:pt>
                <c:pt idx="20">
                  <c:v>9.5000000000000001E-2</c:v>
                </c:pt>
                <c:pt idx="21">
                  <c:v>9.5000000000000001E-2</c:v>
                </c:pt>
                <c:pt idx="22">
                  <c:v>9.5000000000000001E-2</c:v>
                </c:pt>
                <c:pt idx="23">
                  <c:v>9.5000000000000001E-2</c:v>
                </c:pt>
                <c:pt idx="24">
                  <c:v>9.5000000000000001E-2</c:v>
                </c:pt>
                <c:pt idx="25">
                  <c:v>9.5000000000000001E-2</c:v>
                </c:pt>
                <c:pt idx="26">
                  <c:v>9.5000000000000001E-2</c:v>
                </c:pt>
                <c:pt idx="27">
                  <c:v>9.5000000000000001E-2</c:v>
                </c:pt>
                <c:pt idx="28">
                  <c:v>9.5000000000000001E-2</c:v>
                </c:pt>
                <c:pt idx="29">
                  <c:v>9.5000000000000001E-2</c:v>
                </c:pt>
                <c:pt idx="30">
                  <c:v>9.5000000000000001E-2</c:v>
                </c:pt>
                <c:pt idx="31">
                  <c:v>9.5000000000000001E-2</c:v>
                </c:pt>
                <c:pt idx="32">
                  <c:v>9.5000000000000001E-2</c:v>
                </c:pt>
                <c:pt idx="33">
                  <c:v>9.5000000000000001E-2</c:v>
                </c:pt>
                <c:pt idx="34">
                  <c:v>9.5000000000000001E-2</c:v>
                </c:pt>
                <c:pt idx="35">
                  <c:v>9.5000000000000001E-2</c:v>
                </c:pt>
                <c:pt idx="36">
                  <c:v>9.5000000000000001E-2</c:v>
                </c:pt>
              </c:numCache>
            </c:numRef>
          </c:val>
        </c:ser>
        <c:ser>
          <c:idx val="1"/>
          <c:order val="2"/>
          <c:tx>
            <c:strRef>
              <c:f>Data!$CG$5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Data!$CG$7:$CG$66</c:f>
              <c:numCache>
                <c:formatCode>0.0%</c:formatCode>
                <c:ptCount val="37"/>
                <c:pt idx="0">
                  <c:v>0.85499999999999998</c:v>
                </c:pt>
                <c:pt idx="1">
                  <c:v>0.80500000000000005</c:v>
                </c:pt>
                <c:pt idx="2">
                  <c:v>0.755</c:v>
                </c:pt>
                <c:pt idx="3">
                  <c:v>0.70500000000000007</c:v>
                </c:pt>
                <c:pt idx="4">
                  <c:v>0.63</c:v>
                </c:pt>
                <c:pt idx="5">
                  <c:v>0.55500000000000005</c:v>
                </c:pt>
                <c:pt idx="6">
                  <c:v>0.48000000000000004</c:v>
                </c:pt>
                <c:pt idx="7">
                  <c:v>0.40500000000000003</c:v>
                </c:pt>
                <c:pt idx="8">
                  <c:v>0.30500000000000005</c:v>
                </c:pt>
                <c:pt idx="9">
                  <c:v>0.20500000000000007</c:v>
                </c:pt>
                <c:pt idx="10">
                  <c:v>0.10499999999999998</c:v>
                </c:pt>
                <c:pt idx="11">
                  <c:v>5.0000000000000044E-3</c:v>
                </c:pt>
                <c:pt idx="12">
                  <c:v>0.85499999999999998</c:v>
                </c:pt>
                <c:pt idx="13">
                  <c:v>0.80500000000000005</c:v>
                </c:pt>
                <c:pt idx="14">
                  <c:v>0.755</c:v>
                </c:pt>
                <c:pt idx="15">
                  <c:v>0.70500000000000007</c:v>
                </c:pt>
                <c:pt idx="16">
                  <c:v>0.63</c:v>
                </c:pt>
                <c:pt idx="17">
                  <c:v>0.55500000000000005</c:v>
                </c:pt>
                <c:pt idx="18">
                  <c:v>0.48000000000000004</c:v>
                </c:pt>
                <c:pt idx="19">
                  <c:v>0.40500000000000003</c:v>
                </c:pt>
                <c:pt idx="20">
                  <c:v>0.30500000000000005</c:v>
                </c:pt>
                <c:pt idx="21">
                  <c:v>0.20500000000000007</c:v>
                </c:pt>
                <c:pt idx="22">
                  <c:v>0.10499999999999998</c:v>
                </c:pt>
                <c:pt idx="23">
                  <c:v>5.0000000000000044E-3</c:v>
                </c:pt>
                <c:pt idx="24">
                  <c:v>0.85499999999999998</c:v>
                </c:pt>
                <c:pt idx="25">
                  <c:v>0.80500000000000005</c:v>
                </c:pt>
                <c:pt idx="26">
                  <c:v>0.755</c:v>
                </c:pt>
                <c:pt idx="27">
                  <c:v>0.70500000000000007</c:v>
                </c:pt>
                <c:pt idx="28">
                  <c:v>0.63</c:v>
                </c:pt>
                <c:pt idx="29">
                  <c:v>0.55500000000000005</c:v>
                </c:pt>
                <c:pt idx="30">
                  <c:v>0.48000000000000004</c:v>
                </c:pt>
                <c:pt idx="31">
                  <c:v>0.40500000000000003</c:v>
                </c:pt>
                <c:pt idx="32">
                  <c:v>0.30500000000000005</c:v>
                </c:pt>
                <c:pt idx="33">
                  <c:v>0.20500000000000007</c:v>
                </c:pt>
                <c:pt idx="34">
                  <c:v>0.10499999999999998</c:v>
                </c:pt>
                <c:pt idx="35">
                  <c:v>5.0000000000000044E-3</c:v>
                </c:pt>
                <c:pt idx="36">
                  <c:v>0.85499999999999998</c:v>
                </c:pt>
              </c:numCache>
            </c:numRef>
          </c:val>
        </c:ser>
        <c:axId val="173880064"/>
        <c:axId val="173881600"/>
      </c:areaChart>
      <c:lineChart>
        <c:grouping val="standard"/>
        <c:ser>
          <c:idx val="0"/>
          <c:order val="3"/>
          <c:tx>
            <c:strRef>
              <c:f>Data!$CH$5</c:f>
              <c:strCache>
                <c:ptCount val="1"/>
                <c:pt idx="0">
                  <c:v>percentage of completed medical appraisal interviews</c:v>
                </c:pt>
              </c:strCache>
            </c:strRef>
          </c:tx>
          <c:spPr>
            <a:ln>
              <a:solidFill>
                <a:schemeClr val="tx1"/>
              </a:solidFill>
            </a:ln>
          </c:spPr>
          <c:dPt>
            <c:idx val="3"/>
            <c:spPr>
              <a:ln>
                <a:noFill/>
              </a:ln>
            </c:spPr>
          </c:dPt>
          <c:dPt>
            <c:idx val="6"/>
            <c:spPr>
              <a:ln>
                <a:noFill/>
              </a:ln>
            </c:spPr>
          </c:dPt>
          <c:dPt>
            <c:idx val="15"/>
            <c:spPr>
              <a:ln>
                <a:noFill/>
              </a:ln>
            </c:spPr>
          </c:dPt>
          <c:dPt>
            <c:idx val="27"/>
            <c:spPr>
              <a:ln>
                <a:noFill/>
              </a:ln>
            </c:spPr>
          </c:dPt>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Data!$CH$7:$CH$66</c:f>
              <c:numCache>
                <c:formatCode>0.0%</c:formatCode>
                <c:ptCount val="37"/>
                <c:pt idx="3">
                  <c:v>0.3</c:v>
                </c:pt>
                <c:pt idx="7">
                  <c:v>0.58299999999999996</c:v>
                </c:pt>
                <c:pt idx="11">
                  <c:v>0.92600000000000005</c:v>
                </c:pt>
                <c:pt idx="15">
                  <c:v>0.25700000000000001</c:v>
                </c:pt>
                <c:pt idx="19">
                  <c:v>0.248</c:v>
                </c:pt>
                <c:pt idx="23">
                  <c:v>0.89100000000000001</c:v>
                </c:pt>
                <c:pt idx="27">
                  <c:v>1.4925373134328358E-2</c:v>
                </c:pt>
                <c:pt idx="31">
                  <c:v>0.17741935483870969</c:v>
                </c:pt>
                <c:pt idx="35">
                  <c:v>0.66666666666666663</c:v>
                </c:pt>
              </c:numCache>
            </c:numRef>
          </c:val>
        </c:ser>
        <c:marker val="1"/>
        <c:axId val="173880064"/>
        <c:axId val="173881600"/>
      </c:lineChart>
      <c:dateAx>
        <c:axId val="173880064"/>
        <c:scaling>
          <c:orientation val="minMax"/>
        </c:scaling>
        <c:axPos val="b"/>
        <c:numFmt formatCode="mmm\-yy" sourceLinked="1"/>
        <c:tickLblPos val="nextTo"/>
        <c:txPr>
          <a:bodyPr rot="-5400000" vert="horz"/>
          <a:lstStyle/>
          <a:p>
            <a:pPr>
              <a:defRPr/>
            </a:pPr>
            <a:endParaRPr lang="en-US"/>
          </a:p>
        </c:txPr>
        <c:crossAx val="173881600"/>
        <c:crosses val="autoZero"/>
        <c:auto val="1"/>
        <c:lblOffset val="100"/>
      </c:dateAx>
      <c:valAx>
        <c:axId val="173881600"/>
        <c:scaling>
          <c:orientation val="minMax"/>
          <c:max val="1"/>
        </c:scaling>
        <c:axPos val="l"/>
        <c:numFmt formatCode="0%" sourceLinked="0"/>
        <c:tickLblPos val="nextTo"/>
        <c:crossAx val="173880064"/>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2729489640862571E-2"/>
          <c:y val="7.0156386701662299E-2"/>
          <c:w val="0.92963003684690004"/>
          <c:h val="0.64573490813651002"/>
        </c:manualLayout>
      </c:layout>
      <c:areaChart>
        <c:grouping val="stacked"/>
        <c:ser>
          <c:idx val="0"/>
          <c:order val="1"/>
          <c:tx>
            <c:strRef>
              <c:f>Data!$CM$5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Data!$CM$7:$CM$66</c:f>
              <c:numCache>
                <c:formatCode>0.0%</c:formatCode>
                <c:ptCount val="37"/>
                <c:pt idx="0">
                  <c:v>0.99099999999999999</c:v>
                </c:pt>
                <c:pt idx="1">
                  <c:v>0.99099999999999999</c:v>
                </c:pt>
                <c:pt idx="2">
                  <c:v>0.99099999999999999</c:v>
                </c:pt>
                <c:pt idx="3">
                  <c:v>0.99099999999999999</c:v>
                </c:pt>
                <c:pt idx="4">
                  <c:v>0.99099999999999999</c:v>
                </c:pt>
                <c:pt idx="5">
                  <c:v>0.99099999999999999</c:v>
                </c:pt>
                <c:pt idx="6">
                  <c:v>0.99099999999999999</c:v>
                </c:pt>
                <c:pt idx="7">
                  <c:v>0.99099999999999999</c:v>
                </c:pt>
                <c:pt idx="8">
                  <c:v>0.99099999999999999</c:v>
                </c:pt>
                <c:pt idx="9">
                  <c:v>0.99099999999999999</c:v>
                </c:pt>
                <c:pt idx="10">
                  <c:v>0.99099999999999999</c:v>
                </c:pt>
                <c:pt idx="11">
                  <c:v>0.99099999999999999</c:v>
                </c:pt>
                <c:pt idx="12">
                  <c:v>0.99099999999999999</c:v>
                </c:pt>
                <c:pt idx="13">
                  <c:v>0.99099999999999999</c:v>
                </c:pt>
                <c:pt idx="14">
                  <c:v>0.99099999999999999</c:v>
                </c:pt>
                <c:pt idx="15">
                  <c:v>0.99099999999999999</c:v>
                </c:pt>
                <c:pt idx="16">
                  <c:v>0.99099999999999999</c:v>
                </c:pt>
                <c:pt idx="17">
                  <c:v>0.99099999999999999</c:v>
                </c:pt>
                <c:pt idx="18">
                  <c:v>0.99099999999999999</c:v>
                </c:pt>
                <c:pt idx="19">
                  <c:v>0.99099999999999999</c:v>
                </c:pt>
                <c:pt idx="20">
                  <c:v>0.99099999999999999</c:v>
                </c:pt>
                <c:pt idx="21">
                  <c:v>0.99099999999999999</c:v>
                </c:pt>
                <c:pt idx="22">
                  <c:v>0.99099999999999999</c:v>
                </c:pt>
                <c:pt idx="23">
                  <c:v>0.99099999999999999</c:v>
                </c:pt>
                <c:pt idx="24">
                  <c:v>0.99099999999999999</c:v>
                </c:pt>
                <c:pt idx="25">
                  <c:v>0.99099999999999999</c:v>
                </c:pt>
                <c:pt idx="26">
                  <c:v>0.99099999999999999</c:v>
                </c:pt>
                <c:pt idx="27">
                  <c:v>0.99099999999999999</c:v>
                </c:pt>
                <c:pt idx="28">
                  <c:v>0.99099999999999999</c:v>
                </c:pt>
                <c:pt idx="29">
                  <c:v>0.99099999999999999</c:v>
                </c:pt>
                <c:pt idx="30">
                  <c:v>0.99099999999999999</c:v>
                </c:pt>
                <c:pt idx="31">
                  <c:v>0.99099999999999999</c:v>
                </c:pt>
                <c:pt idx="32">
                  <c:v>0.99099999999999999</c:v>
                </c:pt>
                <c:pt idx="33">
                  <c:v>0.99099999999999999</c:v>
                </c:pt>
                <c:pt idx="34">
                  <c:v>0.99099999999999999</c:v>
                </c:pt>
                <c:pt idx="35">
                  <c:v>0.99099999999999999</c:v>
                </c:pt>
                <c:pt idx="36">
                  <c:v>0.99099999999999999</c:v>
                </c:pt>
              </c:numCache>
            </c:numRef>
          </c:val>
        </c:ser>
        <c:ser>
          <c:idx val="1"/>
          <c:order val="2"/>
          <c:tx>
            <c:strRef>
              <c:f>Data!$CN$5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Data!$CN$7:$CN$66</c:f>
              <c:numCache>
                <c:formatCode>0.0%</c:formatCode>
                <c:ptCount val="37"/>
                <c:pt idx="0">
                  <c:v>8.9999999999999993E-3</c:v>
                </c:pt>
                <c:pt idx="1">
                  <c:v>8.9999999999999993E-3</c:v>
                </c:pt>
                <c:pt idx="2">
                  <c:v>8.9999999999999993E-3</c:v>
                </c:pt>
                <c:pt idx="3">
                  <c:v>8.9999999999999993E-3</c:v>
                </c:pt>
                <c:pt idx="4">
                  <c:v>8.9999999999999993E-3</c:v>
                </c:pt>
                <c:pt idx="5">
                  <c:v>8.9999999999999993E-3</c:v>
                </c:pt>
                <c:pt idx="6">
                  <c:v>8.9999999999999993E-3</c:v>
                </c:pt>
                <c:pt idx="7">
                  <c:v>8.9999999999999993E-3</c:v>
                </c:pt>
                <c:pt idx="8">
                  <c:v>8.9999999999999993E-3</c:v>
                </c:pt>
                <c:pt idx="9">
                  <c:v>8.9999999999999993E-3</c:v>
                </c:pt>
                <c:pt idx="10">
                  <c:v>8.9999999999999993E-3</c:v>
                </c:pt>
                <c:pt idx="11">
                  <c:v>8.9999999999999993E-3</c:v>
                </c:pt>
                <c:pt idx="12">
                  <c:v>8.9999999999999993E-3</c:v>
                </c:pt>
                <c:pt idx="13">
                  <c:v>8.9999999999999993E-3</c:v>
                </c:pt>
                <c:pt idx="14">
                  <c:v>8.9999999999999993E-3</c:v>
                </c:pt>
                <c:pt idx="15">
                  <c:v>8.9999999999999993E-3</c:v>
                </c:pt>
                <c:pt idx="16">
                  <c:v>8.9999999999999993E-3</c:v>
                </c:pt>
                <c:pt idx="17">
                  <c:v>8.9999999999999993E-3</c:v>
                </c:pt>
                <c:pt idx="18">
                  <c:v>8.9999999999999993E-3</c:v>
                </c:pt>
                <c:pt idx="19">
                  <c:v>8.9999999999999993E-3</c:v>
                </c:pt>
                <c:pt idx="20">
                  <c:v>8.9999999999999993E-3</c:v>
                </c:pt>
                <c:pt idx="21">
                  <c:v>8.9999999999999993E-3</c:v>
                </c:pt>
                <c:pt idx="22">
                  <c:v>8.9999999999999993E-3</c:v>
                </c:pt>
                <c:pt idx="23">
                  <c:v>8.9999999999999993E-3</c:v>
                </c:pt>
                <c:pt idx="24">
                  <c:v>8.9999999999999993E-3</c:v>
                </c:pt>
                <c:pt idx="25">
                  <c:v>8.9999999999999993E-3</c:v>
                </c:pt>
                <c:pt idx="26">
                  <c:v>8.9999999999999993E-3</c:v>
                </c:pt>
                <c:pt idx="27">
                  <c:v>8.9999999999999993E-3</c:v>
                </c:pt>
                <c:pt idx="28">
                  <c:v>8.9999999999999993E-3</c:v>
                </c:pt>
                <c:pt idx="29">
                  <c:v>8.9999999999999993E-3</c:v>
                </c:pt>
                <c:pt idx="30">
                  <c:v>8.9999999999999993E-3</c:v>
                </c:pt>
                <c:pt idx="31">
                  <c:v>8.9999999999999993E-3</c:v>
                </c:pt>
                <c:pt idx="32">
                  <c:v>8.9999999999999993E-3</c:v>
                </c:pt>
                <c:pt idx="33">
                  <c:v>8.9999999999999993E-3</c:v>
                </c:pt>
                <c:pt idx="34">
                  <c:v>8.9999999999999993E-3</c:v>
                </c:pt>
                <c:pt idx="35">
                  <c:v>8.9999999999999993E-3</c:v>
                </c:pt>
                <c:pt idx="36">
                  <c:v>8.9999999999999993E-3</c:v>
                </c:pt>
              </c:numCache>
            </c:numRef>
          </c:val>
        </c:ser>
        <c:axId val="173911040"/>
        <c:axId val="173929216"/>
      </c:areaChart>
      <c:lineChart>
        <c:grouping val="standard"/>
        <c:ser>
          <c:idx val="2"/>
          <c:order val="0"/>
          <c:tx>
            <c:strRef>
              <c:f>Data!$CL$5</c:f>
              <c:strCache>
                <c:ptCount val="1"/>
                <c:pt idx="0">
                  <c:v>Percentage of Nursing Revalidations</c:v>
                </c:pt>
              </c:strCache>
            </c:strRef>
          </c:tx>
          <c:spPr>
            <a:ln>
              <a:solidFill>
                <a:schemeClr val="tx1"/>
              </a:solidFill>
            </a:ln>
          </c:spPr>
          <c:marker>
            <c:symbol val="diamond"/>
            <c:size val="7"/>
            <c:spPr>
              <a:solidFill>
                <a:schemeClr val="accent1"/>
              </a:solidFill>
            </c:spPr>
          </c:marker>
          <c:dPt>
            <c:idx val="24"/>
            <c:marker>
              <c:symbol val="none"/>
            </c:marker>
          </c:dPt>
          <c:dPt>
            <c:idx val="25"/>
            <c:marker>
              <c:symbol val="none"/>
            </c:marker>
          </c:dPt>
          <c:dLbls>
            <c:numFmt formatCode="0.0%" sourceLinked="0"/>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Data!$CL$7:$CL$66</c:f>
              <c:numCache>
                <c:formatCode>0.0%</c:formatCode>
                <c:ptCount val="3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6">
                  <c:v>1</c:v>
                </c:pt>
                <c:pt idx="29">
                  <c:v>1</c:v>
                </c:pt>
                <c:pt idx="32">
                  <c:v>1</c:v>
                </c:pt>
                <c:pt idx="35">
                  <c:v>1</c:v>
                </c:pt>
              </c:numCache>
            </c:numRef>
          </c:val>
        </c:ser>
        <c:marker val="1"/>
        <c:axId val="173911040"/>
        <c:axId val="173929216"/>
      </c:lineChart>
      <c:dateAx>
        <c:axId val="173911040"/>
        <c:scaling>
          <c:orientation val="minMax"/>
        </c:scaling>
        <c:axPos val="b"/>
        <c:numFmt formatCode="mmm\-yy" sourceLinked="1"/>
        <c:tickLblPos val="nextTo"/>
        <c:txPr>
          <a:bodyPr rot="-5400000" vert="horz"/>
          <a:lstStyle/>
          <a:p>
            <a:pPr>
              <a:defRPr/>
            </a:pPr>
            <a:endParaRPr lang="en-US"/>
          </a:p>
        </c:txPr>
        <c:crossAx val="173929216"/>
        <c:crosses val="autoZero"/>
        <c:auto val="1"/>
        <c:lblOffset val="100"/>
      </c:dateAx>
      <c:valAx>
        <c:axId val="173929216"/>
        <c:scaling>
          <c:orientation val="minMax"/>
          <c:max val="1"/>
          <c:min val="0.9"/>
        </c:scaling>
        <c:axPos val="l"/>
        <c:numFmt formatCode="0%" sourceLinked="0"/>
        <c:tickLblPos val="nextTo"/>
        <c:crossAx val="17391104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2729489640862571E-2"/>
          <c:y val="7.0156386701662299E-2"/>
          <c:w val="0.92963003684690004"/>
          <c:h val="0.64573490813651024"/>
        </c:manualLayout>
      </c:layout>
      <c:areaChart>
        <c:grouping val="standard"/>
        <c:ser>
          <c:idx val="2"/>
          <c:order val="0"/>
          <c:tx>
            <c:strRef>
              <c:f>Data!$CO$5</c:f>
              <c:strCache>
                <c:ptCount val="1"/>
                <c:pt idx="0">
                  <c:v>Manage within Forecast Plan
1=Yes
0=No</c:v>
                </c:pt>
              </c:strCache>
            </c:strRef>
          </c:tx>
          <c:spPr>
            <a:solidFill>
              <a:srgbClr val="9BBB59">
                <a:lumMod val="40000"/>
                <a:lumOff val="60000"/>
              </a:srgbClr>
            </a:solidFill>
            <a:ln>
              <a:solidFill>
                <a:schemeClr val="tx1"/>
              </a:solid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Data!$CO$7:$CO$66</c:f>
              <c:numCache>
                <c:formatCode>General</c:formatCode>
                <c:ptCount val="37"/>
                <c:pt idx="1">
                  <c:v>1</c:v>
                </c:pt>
                <c:pt idx="2">
                  <c:v>1</c:v>
                </c:pt>
                <c:pt idx="3">
                  <c:v>1</c:v>
                </c:pt>
                <c:pt idx="4">
                  <c:v>1</c:v>
                </c:pt>
                <c:pt idx="5">
                  <c:v>1</c:v>
                </c:pt>
                <c:pt idx="6">
                  <c:v>1</c:v>
                </c:pt>
                <c:pt idx="7">
                  <c:v>1</c:v>
                </c:pt>
                <c:pt idx="8">
                  <c:v>1</c:v>
                </c:pt>
                <c:pt idx="9">
                  <c:v>1</c:v>
                </c:pt>
                <c:pt idx="10">
                  <c:v>1</c:v>
                </c:pt>
                <c:pt idx="11">
                  <c:v>1</c:v>
                </c:pt>
                <c:pt idx="13">
                  <c:v>1</c:v>
                </c:pt>
                <c:pt idx="14">
                  <c:v>1</c:v>
                </c:pt>
                <c:pt idx="15">
                  <c:v>1</c:v>
                </c:pt>
                <c:pt idx="16">
                  <c:v>1</c:v>
                </c:pt>
                <c:pt idx="17">
                  <c:v>1</c:v>
                </c:pt>
                <c:pt idx="18">
                  <c:v>1</c:v>
                </c:pt>
                <c:pt idx="19">
                  <c:v>1</c:v>
                </c:pt>
                <c:pt idx="20">
                  <c:v>1</c:v>
                </c:pt>
                <c:pt idx="21">
                  <c:v>1</c:v>
                </c:pt>
                <c:pt idx="22">
                  <c:v>1</c:v>
                </c:pt>
                <c:pt idx="23">
                  <c:v>1</c:v>
                </c:pt>
                <c:pt idx="25">
                  <c:v>1</c:v>
                </c:pt>
                <c:pt idx="26">
                  <c:v>1</c:v>
                </c:pt>
                <c:pt idx="27">
                  <c:v>1</c:v>
                </c:pt>
                <c:pt idx="28">
                  <c:v>1</c:v>
                </c:pt>
                <c:pt idx="29">
                  <c:v>1</c:v>
                </c:pt>
                <c:pt idx="30">
                  <c:v>1</c:v>
                </c:pt>
                <c:pt idx="31">
                  <c:v>1</c:v>
                </c:pt>
                <c:pt idx="32">
                  <c:v>1</c:v>
                </c:pt>
                <c:pt idx="33">
                  <c:v>1</c:v>
                </c:pt>
                <c:pt idx="34">
                  <c:v>1</c:v>
                </c:pt>
                <c:pt idx="35">
                  <c:v>1</c:v>
                </c:pt>
              </c:numCache>
            </c:numRef>
          </c:val>
        </c:ser>
        <c:axId val="205000064"/>
        <c:axId val="205005952"/>
      </c:areaChart>
      <c:dateAx>
        <c:axId val="205000064"/>
        <c:scaling>
          <c:orientation val="minMax"/>
        </c:scaling>
        <c:axPos val="b"/>
        <c:numFmt formatCode="mmm\-yy" sourceLinked="1"/>
        <c:tickLblPos val="nextTo"/>
        <c:txPr>
          <a:bodyPr rot="-5400000" vert="horz"/>
          <a:lstStyle/>
          <a:p>
            <a:pPr>
              <a:defRPr/>
            </a:pPr>
            <a:endParaRPr lang="en-US"/>
          </a:p>
        </c:txPr>
        <c:crossAx val="205005952"/>
        <c:crosses val="autoZero"/>
        <c:auto val="1"/>
        <c:lblOffset val="100"/>
      </c:dateAx>
      <c:valAx>
        <c:axId val="205005952"/>
        <c:scaling>
          <c:orientation val="minMax"/>
          <c:max val="1"/>
        </c:scaling>
        <c:delete val="1"/>
        <c:axPos val="l"/>
        <c:numFmt formatCode="@" sourceLinked="0"/>
        <c:tickLblPos val="none"/>
        <c:crossAx val="205000064"/>
        <c:crosses val="autoZero"/>
        <c:crossBetween val="midCat"/>
      </c:valAx>
      <c:spPr>
        <a:solidFill>
          <a:schemeClr val="bg1">
            <a:lumMod val="75000"/>
          </a:schemeClr>
        </a:solidFill>
        <a:ln w="25400">
          <a:noFill/>
        </a:ln>
      </c:spPr>
    </c:plotArea>
    <c:plotVisOnly val="1"/>
    <c:dispBlanksAs val="zero"/>
  </c:chart>
  <c:spPr>
    <a:ln>
      <a:noFill/>
    </a:ln>
  </c:sp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34E-2"/>
          <c:y val="7.0156386701662299E-2"/>
          <c:w val="0.92963003684690004"/>
          <c:h val="0.64573490813651002"/>
        </c:manualLayout>
      </c:layout>
      <c:barChart>
        <c:barDir val="col"/>
        <c:grouping val="stacked"/>
        <c:ser>
          <c:idx val="1"/>
          <c:order val="1"/>
          <c:tx>
            <c:strRef>
              <c:f>Data!$CS$5</c:f>
              <c:strCache>
                <c:ptCount val="1"/>
                <c:pt idx="0">
                  <c:v>Green Range</c:v>
                </c:pt>
              </c:strCache>
            </c:strRef>
          </c:tx>
          <c:spPr>
            <a:solidFill>
              <a:srgbClr val="9BBB59">
                <a:lumMod val="40000"/>
                <a:lumOff val="60000"/>
              </a:srgb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Data!$CS$7:$CS$66</c:f>
              <c:numCache>
                <c:formatCode>"£"#,##0</c:formatCode>
                <c:ptCount val="37"/>
                <c:pt idx="0">
                  <c:v>1500000</c:v>
                </c:pt>
                <c:pt idx="1">
                  <c:v>1500000</c:v>
                </c:pt>
                <c:pt idx="2">
                  <c:v>1500000</c:v>
                </c:pt>
                <c:pt idx="3">
                  <c:v>1500000</c:v>
                </c:pt>
                <c:pt idx="4">
                  <c:v>1500000</c:v>
                </c:pt>
                <c:pt idx="5">
                  <c:v>1500000</c:v>
                </c:pt>
                <c:pt idx="6">
                  <c:v>1500000</c:v>
                </c:pt>
                <c:pt idx="7">
                  <c:v>1500000</c:v>
                </c:pt>
                <c:pt idx="8">
                  <c:v>1500000</c:v>
                </c:pt>
                <c:pt idx="9">
                  <c:v>1500000</c:v>
                </c:pt>
                <c:pt idx="10">
                  <c:v>1500000</c:v>
                </c:pt>
                <c:pt idx="11">
                  <c:v>1500000</c:v>
                </c:pt>
                <c:pt idx="12">
                  <c:v>1500000</c:v>
                </c:pt>
                <c:pt idx="13">
                  <c:v>1500000</c:v>
                </c:pt>
                <c:pt idx="14">
                  <c:v>1500000</c:v>
                </c:pt>
                <c:pt idx="15">
                  <c:v>1500000</c:v>
                </c:pt>
                <c:pt idx="16">
                  <c:v>1500000</c:v>
                </c:pt>
                <c:pt idx="17">
                  <c:v>1500000</c:v>
                </c:pt>
                <c:pt idx="18">
                  <c:v>1500000</c:v>
                </c:pt>
                <c:pt idx="19">
                  <c:v>1500000</c:v>
                </c:pt>
                <c:pt idx="20">
                  <c:v>1500000</c:v>
                </c:pt>
                <c:pt idx="21">
                  <c:v>1500000</c:v>
                </c:pt>
                <c:pt idx="22">
                  <c:v>1500000</c:v>
                </c:pt>
                <c:pt idx="23">
                  <c:v>1500000</c:v>
                </c:pt>
                <c:pt idx="24">
                  <c:v>1500000</c:v>
                </c:pt>
                <c:pt idx="25">
                  <c:v>1500000</c:v>
                </c:pt>
                <c:pt idx="26">
                  <c:v>1500000</c:v>
                </c:pt>
                <c:pt idx="27">
                  <c:v>1500000</c:v>
                </c:pt>
                <c:pt idx="28">
                  <c:v>1500000</c:v>
                </c:pt>
                <c:pt idx="29">
                  <c:v>1500000</c:v>
                </c:pt>
                <c:pt idx="30">
                  <c:v>1500000</c:v>
                </c:pt>
                <c:pt idx="31">
                  <c:v>1500000</c:v>
                </c:pt>
                <c:pt idx="32">
                  <c:v>1500000</c:v>
                </c:pt>
                <c:pt idx="33">
                  <c:v>1500000</c:v>
                </c:pt>
                <c:pt idx="34">
                  <c:v>1500000</c:v>
                </c:pt>
                <c:pt idx="35">
                  <c:v>1500000</c:v>
                </c:pt>
                <c:pt idx="36">
                  <c:v>1500000</c:v>
                </c:pt>
              </c:numCache>
            </c:numRef>
          </c:val>
        </c:ser>
        <c:ser>
          <c:idx val="0"/>
          <c:order val="2"/>
          <c:tx>
            <c:strRef>
              <c:f>Data!$CT$5</c:f>
              <c:strCache>
                <c:ptCount val="1"/>
                <c:pt idx="0">
                  <c:v>Red Range</c:v>
                </c:pt>
              </c:strCache>
            </c:strRef>
          </c:tx>
          <c:spPr>
            <a:solidFill>
              <a:srgbClr val="C0504D">
                <a:lumMod val="40000"/>
                <a:lumOff val="60000"/>
              </a:srgb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Data!$CT$7:$CT$66</c:f>
              <c:numCache>
                <c:formatCode>"£"#,##0</c:formatCode>
                <c:ptCount val="37"/>
                <c:pt idx="0">
                  <c:v>-500000</c:v>
                </c:pt>
                <c:pt idx="1">
                  <c:v>-500000</c:v>
                </c:pt>
                <c:pt idx="2">
                  <c:v>-500000</c:v>
                </c:pt>
                <c:pt idx="3">
                  <c:v>-500000</c:v>
                </c:pt>
                <c:pt idx="4">
                  <c:v>-500000</c:v>
                </c:pt>
                <c:pt idx="5">
                  <c:v>-500000</c:v>
                </c:pt>
                <c:pt idx="6">
                  <c:v>-500000</c:v>
                </c:pt>
                <c:pt idx="7">
                  <c:v>-500000</c:v>
                </c:pt>
                <c:pt idx="8">
                  <c:v>-500000</c:v>
                </c:pt>
                <c:pt idx="9">
                  <c:v>-500000</c:v>
                </c:pt>
                <c:pt idx="10">
                  <c:v>-500000</c:v>
                </c:pt>
                <c:pt idx="11">
                  <c:v>-500000</c:v>
                </c:pt>
                <c:pt idx="12">
                  <c:v>-500000</c:v>
                </c:pt>
                <c:pt idx="13">
                  <c:v>-500000</c:v>
                </c:pt>
                <c:pt idx="14">
                  <c:v>-500000</c:v>
                </c:pt>
                <c:pt idx="15">
                  <c:v>-500000</c:v>
                </c:pt>
                <c:pt idx="16">
                  <c:v>-500000</c:v>
                </c:pt>
                <c:pt idx="17">
                  <c:v>-500000</c:v>
                </c:pt>
                <c:pt idx="18">
                  <c:v>-500000</c:v>
                </c:pt>
                <c:pt idx="19">
                  <c:v>-500000</c:v>
                </c:pt>
                <c:pt idx="20">
                  <c:v>-500000</c:v>
                </c:pt>
                <c:pt idx="21">
                  <c:v>-500000</c:v>
                </c:pt>
                <c:pt idx="22">
                  <c:v>-500000</c:v>
                </c:pt>
                <c:pt idx="23">
                  <c:v>-500000</c:v>
                </c:pt>
                <c:pt idx="24">
                  <c:v>-500000</c:v>
                </c:pt>
                <c:pt idx="25">
                  <c:v>-500000</c:v>
                </c:pt>
                <c:pt idx="26">
                  <c:v>-500000</c:v>
                </c:pt>
                <c:pt idx="27">
                  <c:v>-500000</c:v>
                </c:pt>
                <c:pt idx="28">
                  <c:v>-500000</c:v>
                </c:pt>
                <c:pt idx="29">
                  <c:v>-500000</c:v>
                </c:pt>
                <c:pt idx="30">
                  <c:v>-500000</c:v>
                </c:pt>
                <c:pt idx="31">
                  <c:v>-500000</c:v>
                </c:pt>
                <c:pt idx="32">
                  <c:v>-500000</c:v>
                </c:pt>
                <c:pt idx="33">
                  <c:v>-500000</c:v>
                </c:pt>
                <c:pt idx="34">
                  <c:v>-500000</c:v>
                </c:pt>
                <c:pt idx="35">
                  <c:v>-500000</c:v>
                </c:pt>
                <c:pt idx="36">
                  <c:v>-500000</c:v>
                </c:pt>
              </c:numCache>
            </c:numRef>
          </c:val>
        </c:ser>
        <c:gapWidth val="0"/>
        <c:overlap val="100"/>
        <c:axId val="205036928"/>
        <c:axId val="205067392"/>
      </c:barChart>
      <c:lineChart>
        <c:grouping val="standard"/>
        <c:ser>
          <c:idx val="2"/>
          <c:order val="0"/>
          <c:tx>
            <c:strRef>
              <c:f>Data!$CP$5</c:f>
              <c:strCache>
                <c:ptCount val="1"/>
                <c:pt idx="0">
                  <c:v>Annual Budget Limit
YTD Actual £</c:v>
                </c:pt>
              </c:strCache>
            </c:strRef>
          </c:tx>
          <c:spPr>
            <a:ln>
              <a:solidFill>
                <a:prstClr val="black"/>
              </a:solidFill>
            </a:ln>
          </c:spPr>
          <c:marker>
            <c:symbol val="diamond"/>
            <c:size val="7"/>
            <c:spPr>
              <a:solidFill>
                <a:srgbClr val="4F81BD"/>
              </a:solidFill>
              <a:ln>
                <a:solidFill>
                  <a:srgbClr val="4F81BD"/>
                </a:solidFill>
              </a:ln>
            </c:spPr>
          </c:marker>
          <c:dPt>
            <c:idx val="12"/>
            <c:spPr>
              <a:ln>
                <a:noFill/>
              </a:ln>
            </c:spPr>
          </c:dPt>
          <c:dPt>
            <c:idx val="24"/>
            <c:spPr>
              <a:ln>
                <a:noFill/>
              </a:ln>
            </c:spPr>
          </c:dPt>
          <c:dPt>
            <c:idx val="36"/>
            <c:spPr>
              <a:ln>
                <a:noFill/>
              </a:ln>
            </c:spPr>
          </c:dPt>
          <c:dLbls>
            <c:dLbl>
              <c:idx val="36"/>
              <c:layout>
                <c:manualLayout>
                  <c:x val="-1.5900493641302371E-2"/>
                  <c:y val="-5.4496391076115543E-2"/>
                </c:manualLayout>
              </c:layout>
              <c:dLblPos val="r"/>
              <c:showVal val="1"/>
            </c:dLbl>
            <c:numFmt formatCode="0,&quot;k&quot;"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Data!$CP$7:$CP$66</c:f>
              <c:numCache>
                <c:formatCode>"£"#,##0</c:formatCode>
                <c:ptCount val="37"/>
                <c:pt idx="2">
                  <c:v>1033000</c:v>
                </c:pt>
                <c:pt idx="3">
                  <c:v>846000</c:v>
                </c:pt>
                <c:pt idx="4">
                  <c:v>560000</c:v>
                </c:pt>
                <c:pt idx="5">
                  <c:v>218000</c:v>
                </c:pt>
                <c:pt idx="6">
                  <c:v>-11000</c:v>
                </c:pt>
                <c:pt idx="7">
                  <c:v>-130000</c:v>
                </c:pt>
                <c:pt idx="8">
                  <c:v>-164000</c:v>
                </c:pt>
                <c:pt idx="9">
                  <c:v>-187000</c:v>
                </c:pt>
                <c:pt idx="11">
                  <c:v>0</c:v>
                </c:pt>
                <c:pt idx="12">
                  <c:v>1071000</c:v>
                </c:pt>
                <c:pt idx="13">
                  <c:v>1024000</c:v>
                </c:pt>
                <c:pt idx="14">
                  <c:v>932000</c:v>
                </c:pt>
                <c:pt idx="15">
                  <c:v>832000</c:v>
                </c:pt>
                <c:pt idx="16">
                  <c:v>480000</c:v>
                </c:pt>
                <c:pt idx="17">
                  <c:v>170000</c:v>
                </c:pt>
                <c:pt idx="18">
                  <c:v>158000</c:v>
                </c:pt>
                <c:pt idx="19">
                  <c:v>-12000</c:v>
                </c:pt>
                <c:pt idx="20">
                  <c:v>266000</c:v>
                </c:pt>
                <c:pt idx="21">
                  <c:v>80000</c:v>
                </c:pt>
                <c:pt idx="22">
                  <c:v>3000</c:v>
                </c:pt>
                <c:pt idx="23">
                  <c:v>3000</c:v>
                </c:pt>
                <c:pt idx="24">
                  <c:v>1250000</c:v>
                </c:pt>
                <c:pt idx="25">
                  <c:v>1050000</c:v>
                </c:pt>
                <c:pt idx="26">
                  <c:v>1171000</c:v>
                </c:pt>
                <c:pt idx="27">
                  <c:v>895000</c:v>
                </c:pt>
                <c:pt idx="28">
                  <c:v>673000</c:v>
                </c:pt>
                <c:pt idx="29">
                  <c:v>388000</c:v>
                </c:pt>
                <c:pt idx="30">
                  <c:v>166000</c:v>
                </c:pt>
                <c:pt idx="31">
                  <c:v>46000</c:v>
                </c:pt>
                <c:pt idx="32">
                  <c:v>-36000</c:v>
                </c:pt>
                <c:pt idx="33">
                  <c:v>4000</c:v>
                </c:pt>
                <c:pt idx="34">
                  <c:v>3000</c:v>
                </c:pt>
                <c:pt idx="35">
                  <c:v>120000</c:v>
                </c:pt>
                <c:pt idx="36">
                  <c:v>1217000</c:v>
                </c:pt>
              </c:numCache>
            </c:numRef>
          </c:val>
        </c:ser>
        <c:marker val="1"/>
        <c:axId val="205036928"/>
        <c:axId val="205067392"/>
      </c:lineChart>
      <c:dateAx>
        <c:axId val="205036928"/>
        <c:scaling>
          <c:orientation val="minMax"/>
        </c:scaling>
        <c:axPos val="b"/>
        <c:numFmt formatCode="mmm\-yy" sourceLinked="1"/>
        <c:tickLblPos val="low"/>
        <c:txPr>
          <a:bodyPr rot="-5400000" vert="horz"/>
          <a:lstStyle/>
          <a:p>
            <a:pPr>
              <a:defRPr/>
            </a:pPr>
            <a:endParaRPr lang="en-US"/>
          </a:p>
        </c:txPr>
        <c:crossAx val="205067392"/>
        <c:crosses val="autoZero"/>
        <c:auto val="1"/>
        <c:lblOffset val="100"/>
      </c:dateAx>
      <c:valAx>
        <c:axId val="205067392"/>
        <c:scaling>
          <c:orientation val="minMax"/>
          <c:max val="1500000"/>
          <c:min val="-500000"/>
        </c:scaling>
        <c:axPos val="l"/>
        <c:numFmt formatCode="&quot;£&quot;#,##0" sourceLinked="0"/>
        <c:tickLblPos val="nextTo"/>
        <c:crossAx val="205036928"/>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9E-2"/>
          <c:y val="7.0156386701662299E-2"/>
          <c:w val="0.92963003684690004"/>
          <c:h val="0.64573490813651047"/>
        </c:manualLayout>
      </c:layout>
      <c:areaChart>
        <c:grouping val="stacked"/>
        <c:ser>
          <c:idx val="1"/>
          <c:order val="0"/>
          <c:tx>
            <c:strRef>
              <c:f>Data!$DE$5</c:f>
              <c:strCache>
                <c:ptCount val="1"/>
                <c:pt idx="0">
                  <c:v>Red Range</c:v>
                </c:pt>
              </c:strCache>
            </c:strRef>
          </c:tx>
          <c:spPr>
            <a:solidFill>
              <a:schemeClr val="accent2">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(Data!$DE$9,Data!$DE$12,Data!$DE$15,Data!$DE$18,Data!$DE$21,Data!$DE$24,Data!$DE$27,Data!$DE$30,Data!$DE$33,Data!$DE$36,Data!$DE$39,Data!$DE$42)</c:f>
              <c:numCache>
                <c:formatCode>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ser>
        <c:ser>
          <c:idx val="0"/>
          <c:order val="2"/>
          <c:tx>
            <c:strRef>
              <c:f>Data!$DD$5</c:f>
              <c:strCache>
                <c:ptCount val="1"/>
                <c:pt idx="0">
                  <c:v>Amber Range</c:v>
                </c:pt>
              </c:strCache>
            </c:strRef>
          </c:tx>
          <c:spPr>
            <a:solidFill>
              <a:schemeClr val="accent6">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Data!$DD$7:$DD$42</c:f>
              <c:numCache>
                <c:formatCode>0.0%</c:formatCode>
                <c:ptCount val="36"/>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numCache>
            </c:numRef>
          </c:val>
        </c:ser>
        <c:ser>
          <c:idx val="3"/>
          <c:order val="3"/>
          <c:tx>
            <c:strRef>
              <c:f>Data!$DC$5</c:f>
              <c:strCache>
                <c:ptCount val="1"/>
                <c:pt idx="0">
                  <c:v>Green Range</c:v>
                </c:pt>
              </c:strCache>
            </c:strRef>
          </c:tx>
          <c:spPr>
            <a:solidFill>
              <a:schemeClr val="accent3">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Data!$DC$7:$DC$42</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ser>
        <c:axId val="205098368"/>
        <c:axId val="205104256"/>
      </c:areaChart>
      <c:lineChart>
        <c:grouping val="standard"/>
        <c:ser>
          <c:idx val="2"/>
          <c:order val="1"/>
          <c:tx>
            <c:strRef>
              <c:f>Data!$DB$5</c:f>
              <c:strCache>
                <c:ptCount val="1"/>
                <c:pt idx="0">
                  <c:v>e-health system availability</c:v>
                </c:pt>
              </c:strCache>
            </c:strRef>
          </c:tx>
          <c:spPr>
            <a:ln>
              <a:solidFill>
                <a:schemeClr val="tx1"/>
              </a:solidFill>
            </a:ln>
          </c:spPr>
          <c:marker>
            <c:symbol val="diamond"/>
            <c:size val="7"/>
            <c:spPr>
              <a:solidFill>
                <a:srgbClr val="4F81BD"/>
              </a:solidFill>
              <a:ln>
                <a:solidFill>
                  <a:schemeClr val="accent1"/>
                </a:solidFill>
              </a:ln>
            </c:spPr>
          </c:marker>
          <c:dLbls>
            <c:numFmt formatCode="0.0%" sourceLinked="0"/>
            <c:txPr>
              <a:bodyPr rot="-5400000" vert="horz"/>
              <a:lstStyle/>
              <a:p>
                <a:pPr>
                  <a:defRPr/>
                </a:pPr>
                <a:endParaRPr lang="en-US"/>
              </a:p>
            </c:txPr>
            <c:dLblPos val="b"/>
            <c:showVal val="1"/>
          </c:dLbls>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(Data!$DB$9,Data!$DB$12,Data!$DB$15,Data!$DB$18,Data!$DB$21,Data!$DB$24,Data!$DB$27,Data!$DB$30,Data!$DB$33,Data!$DB$36,Data!$DB$39,Data!$DB$42)</c:f>
              <c:numCache>
                <c:formatCode>0%</c:formatCode>
                <c:ptCount val="12"/>
                <c:pt idx="0">
                  <c:v>0.98</c:v>
                </c:pt>
                <c:pt idx="1">
                  <c:v>0.99</c:v>
                </c:pt>
                <c:pt idx="2">
                  <c:v>0.98</c:v>
                </c:pt>
                <c:pt idx="3">
                  <c:v>0.99</c:v>
                </c:pt>
                <c:pt idx="4">
                  <c:v>0.98</c:v>
                </c:pt>
                <c:pt idx="5">
                  <c:v>0.98</c:v>
                </c:pt>
                <c:pt idx="6">
                  <c:v>0.98</c:v>
                </c:pt>
                <c:pt idx="7">
                  <c:v>0.98</c:v>
                </c:pt>
                <c:pt idx="8">
                  <c:v>0.98</c:v>
                </c:pt>
                <c:pt idx="9">
                  <c:v>1</c:v>
                </c:pt>
                <c:pt idx="10">
                  <c:v>0.99</c:v>
                </c:pt>
                <c:pt idx="11">
                  <c:v>1</c:v>
                </c:pt>
              </c:numCache>
            </c:numRef>
          </c:val>
        </c:ser>
        <c:marker val="1"/>
        <c:axId val="205098368"/>
        <c:axId val="205104256"/>
      </c:lineChart>
      <c:dateAx>
        <c:axId val="205098368"/>
        <c:scaling>
          <c:orientation val="minMax"/>
        </c:scaling>
        <c:axPos val="b"/>
        <c:numFmt formatCode="mmm\-yy" sourceLinked="1"/>
        <c:tickLblPos val="low"/>
        <c:txPr>
          <a:bodyPr rot="-5400000" vert="horz"/>
          <a:lstStyle/>
          <a:p>
            <a:pPr>
              <a:defRPr/>
            </a:pPr>
            <a:endParaRPr lang="en-US"/>
          </a:p>
        </c:txPr>
        <c:crossAx val="205104256"/>
        <c:crosses val="autoZero"/>
        <c:auto val="1"/>
        <c:lblOffset val="100"/>
      </c:dateAx>
      <c:valAx>
        <c:axId val="205104256"/>
        <c:scaling>
          <c:orientation val="minMax"/>
          <c:max val="1"/>
        </c:scaling>
        <c:axPos val="l"/>
        <c:numFmt formatCode="0%" sourceLinked="0"/>
        <c:tickLblPos val="nextTo"/>
        <c:crossAx val="20509836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50018E-2"/>
          <c:y val="7.0156386701662299E-2"/>
          <c:w val="0.92963003684690004"/>
          <c:h val="0.6457349081365108"/>
        </c:manualLayout>
      </c:layout>
      <c:barChart>
        <c:barDir val="col"/>
        <c:grouping val="stacked"/>
        <c:ser>
          <c:idx val="1"/>
          <c:order val="1"/>
          <c:tx>
            <c:strRef>
              <c:f>Data!$DG$5</c:f>
              <c:strCache>
                <c:ptCount val="1"/>
                <c:pt idx="0">
                  <c:v>Green Range</c:v>
                </c:pt>
              </c:strCache>
            </c:strRef>
          </c:tx>
          <c:spPr>
            <a:solidFill>
              <a:srgbClr val="9BBB59">
                <a:lumMod val="40000"/>
                <a:lumOff val="60000"/>
              </a:srgb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Data!$DG$7:$DG$66</c:f>
              <c:numCache>
                <c:formatCode>0.0%</c:formatCode>
                <c:ptCount val="37"/>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pt idx="36">
                  <c:v>0.15</c:v>
                </c:pt>
              </c:numCache>
            </c:numRef>
          </c:val>
        </c:ser>
        <c:ser>
          <c:idx val="0"/>
          <c:order val="2"/>
          <c:tx>
            <c:strRef>
              <c:f>Data!$DJ$5</c:f>
              <c:strCache>
                <c:ptCount val="1"/>
                <c:pt idx="0">
                  <c:v>Negative Green Range</c:v>
                </c:pt>
              </c:strCache>
            </c:strRef>
          </c:tx>
          <c:spPr>
            <a:solidFill>
              <a:srgbClr val="9BBB59">
                <a:lumMod val="40000"/>
                <a:lumOff val="60000"/>
              </a:srgb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Data!$DJ$7:$DJ$66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3"/>
          <c:tx>
            <c:strRef>
              <c:f>Data!$DH$5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Data!$DH$7:$DH$66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numCache>
            </c:numRef>
          </c:val>
        </c:ser>
        <c:ser>
          <c:idx val="4"/>
          <c:order val="4"/>
          <c:tx>
            <c:strRef>
              <c:f>Data!$DI$5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Data!$DI$7:$DI$66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gapWidth val="0"/>
        <c:overlap val="100"/>
        <c:axId val="205194368"/>
        <c:axId val="205195904"/>
      </c:barChart>
      <c:lineChart>
        <c:grouping val="standard"/>
        <c:ser>
          <c:idx val="2"/>
          <c:order val="0"/>
          <c:tx>
            <c:strRef>
              <c:f>Data!$DF$5</c:f>
              <c:strCache>
                <c:ptCount val="1"/>
                <c:pt idx="0">
                  <c:v>% Variance IPDC</c:v>
                </c:pt>
              </c:strCache>
            </c:strRef>
          </c:tx>
          <c:spPr>
            <a:ln>
              <a:solidFill>
                <a:schemeClr val="tx1"/>
              </a:solidFill>
            </a:ln>
          </c:spPr>
          <c:marker>
            <c:symbol val="diamond"/>
            <c:size val="7"/>
            <c:spPr>
              <a:solidFill>
                <a:srgbClr val="4F81BD"/>
              </a:solidFill>
              <a:ln>
                <a:solidFill>
                  <a:srgbClr val="4F81BD"/>
                </a:solidFill>
              </a:ln>
            </c:spPr>
          </c:marker>
          <c:dPt>
            <c:idx val="12"/>
            <c:spPr>
              <a:ln>
                <a:noFill/>
              </a:ln>
            </c:spPr>
          </c:dPt>
          <c:dPt>
            <c:idx val="24"/>
            <c:spPr>
              <a:ln>
                <a:noFill/>
              </a:ln>
            </c:spPr>
          </c:dPt>
          <c:dPt>
            <c:idx val="36"/>
            <c:spPr>
              <a:ln>
                <a:noFill/>
              </a:ln>
            </c:spPr>
          </c:dPt>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Data!$DF$7:$DF$66</c:f>
              <c:numCache>
                <c:formatCode>0.0%</c:formatCode>
                <c:ptCount val="37"/>
                <c:pt idx="0">
                  <c:v>-7.0999999999999994E-2</c:v>
                </c:pt>
                <c:pt idx="1">
                  <c:v>-2.8000000000000001E-2</c:v>
                </c:pt>
                <c:pt idx="2">
                  <c:v>-7.0000000000000001E-3</c:v>
                </c:pt>
                <c:pt idx="3">
                  <c:v>3.0000000000000001E-3</c:v>
                </c:pt>
                <c:pt idx="4">
                  <c:v>0.02</c:v>
                </c:pt>
                <c:pt idx="5">
                  <c:v>1.0999999999999999E-2</c:v>
                </c:pt>
                <c:pt idx="6">
                  <c:v>8.9999999999999993E-3</c:v>
                </c:pt>
                <c:pt idx="7">
                  <c:v>1.2E-2</c:v>
                </c:pt>
                <c:pt idx="8">
                  <c:v>4.0000000000000001E-3</c:v>
                </c:pt>
                <c:pt idx="9">
                  <c:v>-3.9E-2</c:v>
                </c:pt>
                <c:pt idx="10">
                  <c:v>-5.0000000000000001E-3</c:v>
                </c:pt>
                <c:pt idx="11">
                  <c:v>-0.04</c:v>
                </c:pt>
                <c:pt idx="12">
                  <c:v>-0.11899999999999999</c:v>
                </c:pt>
                <c:pt idx="13">
                  <c:v>-6.3E-2</c:v>
                </c:pt>
                <c:pt idx="14">
                  <c:v>-7.0000000000000007E-2</c:v>
                </c:pt>
                <c:pt idx="15">
                  <c:v>-7.5999999999999998E-2</c:v>
                </c:pt>
                <c:pt idx="16">
                  <c:v>-9.6000000000000002E-2</c:v>
                </c:pt>
                <c:pt idx="17">
                  <c:v>-6.8000000000000005E-2</c:v>
                </c:pt>
                <c:pt idx="18">
                  <c:v>-5.3999999999999999E-2</c:v>
                </c:pt>
                <c:pt idx="19">
                  <c:v>-0.04</c:v>
                </c:pt>
                <c:pt idx="20">
                  <c:v>-4.4999999999999998E-2</c:v>
                </c:pt>
                <c:pt idx="21">
                  <c:v>-0.04</c:v>
                </c:pt>
                <c:pt idx="22">
                  <c:v>-4.9000000000000002E-2</c:v>
                </c:pt>
                <c:pt idx="23">
                  <c:v>-5.5E-2</c:v>
                </c:pt>
                <c:pt idx="24">
                  <c:v>-8.5000000000000006E-2</c:v>
                </c:pt>
                <c:pt idx="25">
                  <c:v>4.3999999999999997E-2</c:v>
                </c:pt>
                <c:pt idx="26">
                  <c:v>3.9E-2</c:v>
                </c:pt>
                <c:pt idx="27">
                  <c:v>0</c:v>
                </c:pt>
                <c:pt idx="28">
                  <c:v>1.2999999999999999E-2</c:v>
                </c:pt>
                <c:pt idx="29">
                  <c:v>6.0000000000000001E-3</c:v>
                </c:pt>
                <c:pt idx="30">
                  <c:v>2.5000000000000001E-2</c:v>
                </c:pt>
                <c:pt idx="31">
                  <c:v>3.5000000000000003E-2</c:v>
                </c:pt>
                <c:pt idx="32">
                  <c:v>4.1000000000000002E-2</c:v>
                </c:pt>
                <c:pt idx="33">
                  <c:v>4.8000000000000001E-2</c:v>
                </c:pt>
                <c:pt idx="34">
                  <c:v>4.3999999999999997E-2</c:v>
                </c:pt>
                <c:pt idx="35">
                  <c:v>4.3999999999999997E-2</c:v>
                </c:pt>
                <c:pt idx="36">
                  <c:v>-8.5000000000000006E-2</c:v>
                </c:pt>
              </c:numCache>
            </c:numRef>
          </c:val>
        </c:ser>
        <c:marker val="1"/>
        <c:axId val="205194368"/>
        <c:axId val="205195904"/>
      </c:lineChart>
      <c:dateAx>
        <c:axId val="205194368"/>
        <c:scaling>
          <c:orientation val="minMax"/>
        </c:scaling>
        <c:axPos val="b"/>
        <c:numFmt formatCode="mmm\-yy" sourceLinked="1"/>
        <c:tickLblPos val="low"/>
        <c:txPr>
          <a:bodyPr rot="-5400000" vert="horz"/>
          <a:lstStyle/>
          <a:p>
            <a:pPr>
              <a:defRPr/>
            </a:pPr>
            <a:endParaRPr lang="en-US"/>
          </a:p>
        </c:txPr>
        <c:crossAx val="205195904"/>
        <c:crosses val="autoZero"/>
        <c:auto val="1"/>
        <c:lblOffset val="100"/>
      </c:dateAx>
      <c:valAx>
        <c:axId val="205195904"/>
        <c:scaling>
          <c:orientation val="minMax"/>
          <c:min val="-0.4"/>
        </c:scaling>
        <c:axPos val="l"/>
        <c:numFmt formatCode="0%" sourceLinked="0"/>
        <c:tickLblPos val="nextTo"/>
        <c:crossAx val="20519436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autoTitleDeleted val="1"/>
    <c:plotArea>
      <c:layout/>
      <c:areaChart>
        <c:grouping val="stacked"/>
        <c:ser>
          <c:idx val="2"/>
          <c:order val="0"/>
          <c:tx>
            <c:strRef>
              <c:f>Data!$Q$5</c:f>
              <c:strCache>
                <c:ptCount val="1"/>
                <c:pt idx="0">
                  <c:v>Red Threshold</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Data!$V$19:$V$66</c:f>
              <c:numCache>
                <c:formatCode>0%</c:formatCode>
                <c:ptCount val="25"/>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numCache>
            </c:numRef>
          </c:val>
        </c:ser>
        <c:ser>
          <c:idx val="3"/>
          <c:order val="1"/>
          <c:tx>
            <c:strRef>
              <c:f>Data!$U$5</c:f>
              <c:strCache>
                <c:ptCount val="1"/>
                <c:pt idx="0">
                  <c:v>Amber Range</c:v>
                </c:pt>
              </c:strCache>
            </c:strRef>
          </c:tx>
          <c:spPr>
            <a:solidFill>
              <a:schemeClr val="accent6">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Data!$U$19:$U$66</c:f>
              <c:numCache>
                <c:formatCode>0%</c:formatCode>
                <c:ptCount val="25"/>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numCache>
            </c:numRef>
          </c:val>
        </c:ser>
        <c:ser>
          <c:idx val="1"/>
          <c:order val="2"/>
          <c:tx>
            <c:strRef>
              <c:f>Data!$O$5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Data!$T$19:$T$66</c:f>
              <c:numCache>
                <c:formatCode>0%</c:formatCode>
                <c:ptCount val="25"/>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numCache>
            </c:numRef>
          </c:val>
        </c:ser>
        <c:axId val="158025216"/>
        <c:axId val="158026752"/>
      </c:areaChart>
      <c:lineChart>
        <c:grouping val="standard"/>
        <c:ser>
          <c:idx val="0"/>
          <c:order val="3"/>
          <c:tx>
            <c:strRef>
              <c:f>Data!$S$5</c:f>
              <c:strCache>
                <c:ptCount val="1"/>
                <c:pt idx="0">
                  <c:v>Perentage of stage 1 complaints responded to within 5 days</c:v>
                </c:pt>
              </c:strCache>
            </c:strRef>
          </c:tx>
          <c:spPr>
            <a:ln>
              <a:solidFill>
                <a:prstClr val="black"/>
              </a:solidFill>
            </a:ln>
          </c:spPr>
          <c:dLbls>
            <c:dLbl>
              <c:idx val="17"/>
              <c:layout>
                <c:manualLayout>
                  <c:x val="-1.160403821702753E-2"/>
                  <c:y val="-9.8429629629629728E-2"/>
                </c:manualLayout>
              </c:layout>
              <c:dLblPos val="r"/>
              <c:showVal val="1"/>
            </c:dLbl>
            <c:dLbl>
              <c:idx val="18"/>
              <c:dLblPos val="t"/>
              <c:showVal val="1"/>
            </c:dLbl>
            <c:txPr>
              <a:bodyPr rot="-5400000" vert="horz"/>
              <a:lstStyle/>
              <a:p>
                <a:pPr>
                  <a:defRPr/>
                </a:pPr>
                <a:endParaRPr lang="en-US"/>
              </a:p>
            </c:txPr>
            <c:dLblPos val="b"/>
            <c:showVal val="1"/>
          </c:dLbls>
          <c:val>
            <c:numRef>
              <c:f>Data!$S$19:$S$66</c:f>
              <c:numCache>
                <c:formatCode>0%</c:formatCode>
                <c:ptCount val="25"/>
                <c:pt idx="0">
                  <c:v>0.8</c:v>
                </c:pt>
                <c:pt idx="1">
                  <c:v>1</c:v>
                </c:pt>
                <c:pt idx="2">
                  <c:v>1</c:v>
                </c:pt>
                <c:pt idx="3">
                  <c:v>1</c:v>
                </c:pt>
                <c:pt idx="4">
                  <c:v>1</c:v>
                </c:pt>
                <c:pt idx="5">
                  <c:v>1</c:v>
                </c:pt>
                <c:pt idx="6">
                  <c:v>1</c:v>
                </c:pt>
                <c:pt idx="7">
                  <c:v>1</c:v>
                </c:pt>
                <c:pt idx="8">
                  <c:v>1</c:v>
                </c:pt>
                <c:pt idx="9">
                  <c:v>0.83299999999999996</c:v>
                </c:pt>
                <c:pt idx="10">
                  <c:v>0.25</c:v>
                </c:pt>
                <c:pt idx="11">
                  <c:v>1</c:v>
                </c:pt>
                <c:pt idx="12">
                  <c:v>0.6</c:v>
                </c:pt>
                <c:pt idx="13">
                  <c:v>1</c:v>
                </c:pt>
                <c:pt idx="14">
                  <c:v>1</c:v>
                </c:pt>
                <c:pt idx="15">
                  <c:v>0.33333333333333331</c:v>
                </c:pt>
                <c:pt idx="16">
                  <c:v>0.75</c:v>
                </c:pt>
                <c:pt idx="17">
                  <c:v>1</c:v>
                </c:pt>
                <c:pt idx="18">
                  <c:v>0</c:v>
                </c:pt>
                <c:pt idx="19">
                  <c:v>0.5</c:v>
                </c:pt>
                <c:pt idx="20">
                  <c:v>1</c:v>
                </c:pt>
                <c:pt idx="21">
                  <c:v>1</c:v>
                </c:pt>
                <c:pt idx="22">
                  <c:v>1</c:v>
                </c:pt>
                <c:pt idx="23">
                  <c:v>0.875</c:v>
                </c:pt>
              </c:numCache>
            </c:numRef>
          </c:val>
        </c:ser>
        <c:marker val="1"/>
        <c:axId val="158025216"/>
        <c:axId val="158026752"/>
      </c:lineChart>
      <c:catAx>
        <c:axId val="158025216"/>
        <c:scaling>
          <c:orientation val="minMax"/>
        </c:scaling>
        <c:axPos val="b"/>
        <c:numFmt formatCode="mmm\-yy" sourceLinked="1"/>
        <c:tickLblPos val="nextTo"/>
        <c:txPr>
          <a:bodyPr rot="-5400000" vert="horz"/>
          <a:lstStyle/>
          <a:p>
            <a:pPr>
              <a:defRPr/>
            </a:pPr>
            <a:endParaRPr lang="en-US"/>
          </a:p>
        </c:txPr>
        <c:crossAx val="158026752"/>
        <c:crosses val="autoZero"/>
        <c:auto val="1"/>
        <c:lblAlgn val="ctr"/>
        <c:lblOffset val="100"/>
      </c:catAx>
      <c:valAx>
        <c:axId val="158026752"/>
        <c:scaling>
          <c:orientation val="minMax"/>
          <c:max val="1"/>
        </c:scaling>
        <c:axPos val="l"/>
        <c:numFmt formatCode="0%" sourceLinked="0"/>
        <c:tickLblPos val="nextTo"/>
        <c:crossAx val="15802521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50087E-2"/>
          <c:y val="7.0156386701662299E-2"/>
          <c:w val="0.92963003684690004"/>
          <c:h val="0.64573490813651124"/>
        </c:manualLayout>
      </c:layout>
      <c:areaChart>
        <c:grouping val="stacked"/>
        <c:ser>
          <c:idx val="1"/>
          <c:order val="1"/>
          <c:tx>
            <c:strRef>
              <c:f>Data!$DQ$5</c:f>
              <c:strCache>
                <c:ptCount val="1"/>
                <c:pt idx="0">
                  <c:v>Red Range</c:v>
                </c:pt>
              </c:strCache>
            </c:strRef>
          </c:tx>
          <c:spPr>
            <a:solidFill>
              <a:schemeClr val="accent2">
                <a:lumMod val="40000"/>
                <a:lumOff val="60000"/>
              </a:schemeClr>
            </a:solidFill>
            <a:ln>
              <a:noFill/>
            </a:ln>
          </c:spPr>
          <c:val>
            <c:numRef>
              <c:f>Data!$DQ$7:$DQ$66</c:f>
              <c:numCache>
                <c:formatCode>0.0</c:formatCode>
                <c:ptCount val="37"/>
                <c:pt idx="0">
                  <c:v>119.1</c:v>
                </c:pt>
                <c:pt idx="1">
                  <c:v>119.1</c:v>
                </c:pt>
                <c:pt idx="2">
                  <c:v>119.1</c:v>
                </c:pt>
                <c:pt idx="3">
                  <c:v>119.1</c:v>
                </c:pt>
                <c:pt idx="4">
                  <c:v>119.1</c:v>
                </c:pt>
                <c:pt idx="5">
                  <c:v>119.1</c:v>
                </c:pt>
                <c:pt idx="6">
                  <c:v>119.1</c:v>
                </c:pt>
                <c:pt idx="7">
                  <c:v>119.1</c:v>
                </c:pt>
                <c:pt idx="8">
                  <c:v>119.1</c:v>
                </c:pt>
                <c:pt idx="9">
                  <c:v>119.1</c:v>
                </c:pt>
                <c:pt idx="10">
                  <c:v>119.1</c:v>
                </c:pt>
                <c:pt idx="11">
                  <c:v>119.1</c:v>
                </c:pt>
                <c:pt idx="12">
                  <c:v>119.1</c:v>
                </c:pt>
                <c:pt idx="13">
                  <c:v>119.1</c:v>
                </c:pt>
                <c:pt idx="14">
                  <c:v>119.1</c:v>
                </c:pt>
                <c:pt idx="15">
                  <c:v>119.1</c:v>
                </c:pt>
                <c:pt idx="16">
                  <c:v>119.1</c:v>
                </c:pt>
                <c:pt idx="17">
                  <c:v>119.1</c:v>
                </c:pt>
                <c:pt idx="18">
                  <c:v>119.1</c:v>
                </c:pt>
                <c:pt idx="19">
                  <c:v>119.1</c:v>
                </c:pt>
                <c:pt idx="20">
                  <c:v>119.1</c:v>
                </c:pt>
                <c:pt idx="21">
                  <c:v>119.1</c:v>
                </c:pt>
                <c:pt idx="22">
                  <c:v>119.1</c:v>
                </c:pt>
                <c:pt idx="23">
                  <c:v>119.1</c:v>
                </c:pt>
                <c:pt idx="24">
                  <c:v>119.1</c:v>
                </c:pt>
                <c:pt idx="25">
                  <c:v>119.1</c:v>
                </c:pt>
                <c:pt idx="26">
                  <c:v>119.1</c:v>
                </c:pt>
                <c:pt idx="27">
                  <c:v>119.1</c:v>
                </c:pt>
                <c:pt idx="28">
                  <c:v>119.1</c:v>
                </c:pt>
                <c:pt idx="29">
                  <c:v>119.1</c:v>
                </c:pt>
                <c:pt idx="30">
                  <c:v>119.1</c:v>
                </c:pt>
                <c:pt idx="31">
                  <c:v>119.1</c:v>
                </c:pt>
                <c:pt idx="32">
                  <c:v>119.1</c:v>
                </c:pt>
                <c:pt idx="33">
                  <c:v>119.1</c:v>
                </c:pt>
                <c:pt idx="34">
                  <c:v>119.1</c:v>
                </c:pt>
                <c:pt idx="35">
                  <c:v>119.1</c:v>
                </c:pt>
                <c:pt idx="36">
                  <c:v>119.1</c:v>
                </c:pt>
              </c:numCache>
            </c:numRef>
          </c:val>
        </c:ser>
        <c:axId val="205218944"/>
        <c:axId val="205220480"/>
      </c:areaChart>
      <c:lineChart>
        <c:grouping val="standard"/>
        <c:ser>
          <c:idx val="2"/>
          <c:order val="0"/>
          <c:tx>
            <c:strRef>
              <c:f>Data!$DO$5</c:f>
              <c:strCache>
                <c:ptCount val="1"/>
                <c:pt idx="0">
                  <c:v>Number of patients who have breached TTG</c:v>
                </c:pt>
              </c:strCache>
            </c:strRef>
          </c:tx>
          <c:spPr>
            <a:ln>
              <a:solidFill>
                <a:schemeClr val="tx1"/>
              </a:solidFill>
            </a:ln>
          </c:spPr>
          <c:marker>
            <c:symbol val="diamond"/>
            <c:size val="7"/>
            <c:spPr>
              <a:solidFill>
                <a:srgbClr val="4F81BD"/>
              </a:solidFill>
              <a:ln>
                <a:solidFill>
                  <a:srgbClr val="4F81BD"/>
                </a:solidFill>
              </a:ln>
            </c:spPr>
          </c:marker>
          <c:dLbls>
            <c:dLbl>
              <c:idx val="31"/>
              <c:spPr/>
              <c:txPr>
                <a:bodyPr rot="-5400000" vert="horz"/>
                <a:lstStyle/>
                <a:p>
                  <a:pPr>
                    <a:defRPr/>
                  </a:pPr>
                  <a:endParaRPr lang="en-US"/>
                </a:p>
              </c:txPr>
            </c:dLbl>
            <c:dLbl>
              <c:idx val="32"/>
              <c:spPr/>
              <c:txPr>
                <a:bodyPr rot="-5400000" vert="horz"/>
                <a:lstStyle/>
                <a:p>
                  <a:pPr>
                    <a:defRPr/>
                  </a:pPr>
                  <a:endParaRPr lang="en-US"/>
                </a:p>
              </c:txPr>
            </c:dLbl>
            <c:dLbl>
              <c:idx val="33"/>
              <c:spPr/>
              <c:txPr>
                <a:bodyPr rot="-5400000" vert="horz"/>
                <a:lstStyle/>
                <a:p>
                  <a:pPr>
                    <a:defRPr/>
                  </a:pPr>
                  <a:endParaRPr lang="en-US"/>
                </a:p>
              </c:txPr>
            </c:dLbl>
            <c:dLbl>
              <c:idx val="34"/>
              <c:layout>
                <c:manualLayout>
                  <c:x val="-2.1749516731574887E-2"/>
                  <c:y val="-8.7039569587022664E-2"/>
                </c:manualLayout>
              </c:layout>
              <c:spPr/>
              <c:txPr>
                <a:bodyPr rot="-5400000" vert="horz"/>
                <a:lstStyle/>
                <a:p>
                  <a:pPr>
                    <a:defRPr/>
                  </a:pPr>
                  <a:endParaRPr lang="en-US"/>
                </a:p>
              </c:txPr>
              <c:dLblPos val="r"/>
              <c:showVal val="1"/>
            </c:dLbl>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Data!$DO$7:$DO$66</c:f>
              <c:numCache>
                <c:formatCode>0</c:formatCode>
                <c:ptCount val="37"/>
                <c:pt idx="0">
                  <c:v>0</c:v>
                </c:pt>
                <c:pt idx="1">
                  <c:v>0</c:v>
                </c:pt>
                <c:pt idx="2">
                  <c:v>0</c:v>
                </c:pt>
                <c:pt idx="3">
                  <c:v>0</c:v>
                </c:pt>
                <c:pt idx="4">
                  <c:v>0</c:v>
                </c:pt>
                <c:pt idx="5">
                  <c:v>0</c:v>
                </c:pt>
                <c:pt idx="6">
                  <c:v>0</c:v>
                </c:pt>
                <c:pt idx="7">
                  <c:v>0</c:v>
                </c:pt>
                <c:pt idx="8">
                  <c:v>0</c:v>
                </c:pt>
                <c:pt idx="9">
                  <c:v>1</c:v>
                </c:pt>
                <c:pt idx="10">
                  <c:v>0</c:v>
                </c:pt>
                <c:pt idx="11">
                  <c:v>0</c:v>
                </c:pt>
                <c:pt idx="12">
                  <c:v>1</c:v>
                </c:pt>
                <c:pt idx="13">
                  <c:v>6</c:v>
                </c:pt>
                <c:pt idx="14">
                  <c:v>16</c:v>
                </c:pt>
                <c:pt idx="15">
                  <c:v>33</c:v>
                </c:pt>
                <c:pt idx="16">
                  <c:v>25</c:v>
                </c:pt>
                <c:pt idx="17">
                  <c:v>9</c:v>
                </c:pt>
                <c:pt idx="18">
                  <c:v>26</c:v>
                </c:pt>
                <c:pt idx="19">
                  <c:v>11</c:v>
                </c:pt>
                <c:pt idx="20">
                  <c:v>22</c:v>
                </c:pt>
                <c:pt idx="21">
                  <c:v>41</c:v>
                </c:pt>
                <c:pt idx="22">
                  <c:v>68</c:v>
                </c:pt>
                <c:pt idx="23">
                  <c:v>29</c:v>
                </c:pt>
                <c:pt idx="24">
                  <c:v>49</c:v>
                </c:pt>
                <c:pt idx="25">
                  <c:v>62</c:v>
                </c:pt>
                <c:pt idx="26" formatCode="General">
                  <c:v>50</c:v>
                </c:pt>
                <c:pt idx="27" formatCode="General">
                  <c:v>54</c:v>
                </c:pt>
                <c:pt idx="28" formatCode="General">
                  <c:v>91</c:v>
                </c:pt>
                <c:pt idx="29" formatCode="General">
                  <c:v>90</c:v>
                </c:pt>
                <c:pt idx="30" formatCode="General">
                  <c:v>92</c:v>
                </c:pt>
                <c:pt idx="31" formatCode="General">
                  <c:v>105</c:v>
                </c:pt>
                <c:pt idx="32" formatCode="General">
                  <c:v>116</c:v>
                </c:pt>
                <c:pt idx="33" formatCode="General">
                  <c:v>114</c:v>
                </c:pt>
                <c:pt idx="34" formatCode="General">
                  <c:v>107</c:v>
                </c:pt>
                <c:pt idx="35" formatCode="General">
                  <c:v>76</c:v>
                </c:pt>
                <c:pt idx="36" formatCode="General">
                  <c:v>93</c:v>
                </c:pt>
              </c:numCache>
            </c:numRef>
          </c:val>
        </c:ser>
        <c:marker val="1"/>
        <c:axId val="205218944"/>
        <c:axId val="205220480"/>
      </c:lineChart>
      <c:catAx>
        <c:axId val="205218944"/>
        <c:scaling>
          <c:orientation val="minMax"/>
        </c:scaling>
        <c:axPos val="b"/>
        <c:numFmt formatCode="mmm\-yy" sourceLinked="1"/>
        <c:tickLblPos val="low"/>
        <c:txPr>
          <a:bodyPr rot="-5400000" vert="horz"/>
          <a:lstStyle/>
          <a:p>
            <a:pPr>
              <a:defRPr/>
            </a:pPr>
            <a:endParaRPr lang="en-US"/>
          </a:p>
        </c:txPr>
        <c:crossAx val="205220480"/>
        <c:crosses val="autoZero"/>
        <c:auto val="1"/>
        <c:lblAlgn val="ctr"/>
        <c:lblOffset val="100"/>
      </c:catAx>
      <c:valAx>
        <c:axId val="205220480"/>
        <c:scaling>
          <c:orientation val="minMax"/>
          <c:max val="120"/>
          <c:min val="0"/>
        </c:scaling>
        <c:axPos val="l"/>
        <c:numFmt formatCode="#,##0" sourceLinked="0"/>
        <c:tickLblPos val="nextTo"/>
        <c:crossAx val="20521894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50115E-2"/>
          <c:y val="7.0156386701662299E-2"/>
          <c:w val="0.92963003684690004"/>
          <c:h val="0.64573490813651147"/>
        </c:manualLayout>
      </c:layout>
      <c:areaChart>
        <c:grouping val="stacked"/>
        <c:ser>
          <c:idx val="0"/>
          <c:order val="1"/>
          <c:tx>
            <c:strRef>
              <c:f>Data!$DV$5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Data!$DV$7:$DV$66</c:f>
              <c:numCache>
                <c:formatCode>0%</c:formatCode>
                <c:ptCount val="37"/>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pt idx="36">
                  <c:v>0.95</c:v>
                </c:pt>
              </c:numCache>
            </c:numRef>
          </c:val>
        </c:ser>
        <c:ser>
          <c:idx val="1"/>
          <c:order val="2"/>
          <c:tx>
            <c:strRef>
              <c:f>Data!$DU$5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Data!$DU$7:$DU$66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axId val="205266944"/>
        <c:axId val="205268480"/>
      </c:areaChart>
      <c:lineChart>
        <c:grouping val="standard"/>
        <c:ser>
          <c:idx val="2"/>
          <c:order val="0"/>
          <c:tx>
            <c:strRef>
              <c:f>Data!$DR$5</c:f>
              <c:strCache>
                <c:ptCount val="1"/>
                <c:pt idx="0">
                  <c:v>Percentage of patients admitted within 12 weeks</c:v>
                </c:pt>
              </c:strCache>
            </c:strRef>
          </c:tx>
          <c:spPr>
            <a:ln>
              <a:solidFill>
                <a:schemeClr val="tx1"/>
              </a:solidFill>
            </a:ln>
          </c:spPr>
          <c:marker>
            <c:symbol val="diamond"/>
            <c:size val="7"/>
            <c:spPr>
              <a:solidFill>
                <a:srgbClr val="4F81BD"/>
              </a:solidFill>
              <a:ln>
                <a:solidFill>
                  <a:srgbClr val="4F81BD"/>
                </a:solidFill>
              </a:ln>
            </c:spPr>
          </c:marker>
          <c:dLbls>
            <c:txPr>
              <a:bodyPr rot="-5400000" vert="horz"/>
              <a:lstStyle/>
              <a:p>
                <a:pPr>
                  <a:defRPr/>
                </a:pPr>
                <a:endParaRPr lang="en-US"/>
              </a:p>
            </c:txPr>
            <c:dLblPos val="b"/>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Data!$DR$19:$DR$66</c:f>
              <c:numCache>
                <c:formatCode>0.0%</c:formatCode>
                <c:ptCount val="25"/>
                <c:pt idx="0">
                  <c:v>1</c:v>
                </c:pt>
                <c:pt idx="1">
                  <c:v>0.997</c:v>
                </c:pt>
                <c:pt idx="2">
                  <c:v>0.99399999999999999</c:v>
                </c:pt>
                <c:pt idx="3">
                  <c:v>0.98399999999999999</c:v>
                </c:pt>
                <c:pt idx="4">
                  <c:v>0.98199999999999998</c:v>
                </c:pt>
                <c:pt idx="5">
                  <c:v>0.99099999999999999</c:v>
                </c:pt>
                <c:pt idx="6">
                  <c:v>0.98599999999999999</c:v>
                </c:pt>
                <c:pt idx="7">
                  <c:v>0.98899999999999999</c:v>
                </c:pt>
                <c:pt idx="8">
                  <c:v>0.98399999999999999</c:v>
                </c:pt>
                <c:pt idx="9">
                  <c:v>0.97299999999999998</c:v>
                </c:pt>
                <c:pt idx="10">
                  <c:v>0.96299999999999997</c:v>
                </c:pt>
                <c:pt idx="11">
                  <c:v>0.97299999999999998</c:v>
                </c:pt>
                <c:pt idx="12">
                  <c:v>0.97299999999999998</c:v>
                </c:pt>
                <c:pt idx="13">
                  <c:v>0.97599999999999998</c:v>
                </c:pt>
                <c:pt idx="14">
                  <c:v>0.96699999999999997</c:v>
                </c:pt>
                <c:pt idx="15">
                  <c:v>0.97</c:v>
                </c:pt>
                <c:pt idx="16">
                  <c:v>0.97699999999999998</c:v>
                </c:pt>
                <c:pt idx="17">
                  <c:v>0.92200000000000004</c:v>
                </c:pt>
                <c:pt idx="18">
                  <c:v>0.878</c:v>
                </c:pt>
                <c:pt idx="19">
                  <c:v>0.88800000000000001</c:v>
                </c:pt>
                <c:pt idx="20">
                  <c:v>0.875</c:v>
                </c:pt>
                <c:pt idx="21">
                  <c:v>0.87</c:v>
                </c:pt>
                <c:pt idx="22">
                  <c:v>0.90700000000000003</c:v>
                </c:pt>
                <c:pt idx="23">
                  <c:v>0.93507320178230424</c:v>
                </c:pt>
                <c:pt idx="24">
                  <c:v>0.93396918561995601</c:v>
                </c:pt>
              </c:numCache>
            </c:numRef>
          </c:val>
        </c:ser>
        <c:marker val="1"/>
        <c:axId val="205266944"/>
        <c:axId val="205268480"/>
      </c:lineChart>
      <c:dateAx>
        <c:axId val="205266944"/>
        <c:scaling>
          <c:orientation val="minMax"/>
        </c:scaling>
        <c:axPos val="b"/>
        <c:numFmt formatCode="mmm\-yy" sourceLinked="1"/>
        <c:tickLblPos val="low"/>
        <c:txPr>
          <a:bodyPr rot="-5400000" vert="horz"/>
          <a:lstStyle/>
          <a:p>
            <a:pPr>
              <a:defRPr/>
            </a:pPr>
            <a:endParaRPr lang="en-US"/>
          </a:p>
        </c:txPr>
        <c:crossAx val="205268480"/>
        <c:crosses val="autoZero"/>
        <c:auto val="1"/>
        <c:lblOffset val="100"/>
      </c:dateAx>
      <c:valAx>
        <c:axId val="205268480"/>
        <c:scaling>
          <c:orientation val="minMax"/>
          <c:max val="1"/>
        </c:scaling>
        <c:axPos val="l"/>
        <c:numFmt formatCode="0%" sourceLinked="0"/>
        <c:tickLblPos val="nextTo"/>
        <c:crossAx val="20526694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50143E-2"/>
          <c:y val="7.0156386701662299E-2"/>
          <c:w val="0.92963003684690004"/>
          <c:h val="0.6457349081365118"/>
        </c:manualLayout>
      </c:layout>
      <c:areaChart>
        <c:grouping val="stacked"/>
        <c:ser>
          <c:idx val="1"/>
          <c:order val="1"/>
          <c:tx>
            <c:strRef>
              <c:f>Data!$DY$5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Data!$DY$7:$DY$66</c:f>
              <c:numCache>
                <c:formatCode>0%</c:formatCode>
                <c:ptCount val="37"/>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pt idx="36">
                  <c:v>0.95</c:v>
                </c:pt>
              </c:numCache>
            </c:numRef>
          </c:val>
        </c:ser>
        <c:ser>
          <c:idx val="0"/>
          <c:order val="2"/>
          <c:tx>
            <c:strRef>
              <c:f>Data!$DX$5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Data!$DX$7:$DX$66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axId val="205332480"/>
        <c:axId val="205334016"/>
      </c:areaChart>
      <c:lineChart>
        <c:grouping val="standard"/>
        <c:ser>
          <c:idx val="2"/>
          <c:order val="0"/>
          <c:tx>
            <c:strRef>
              <c:f>Data!$DW$5</c:f>
              <c:strCache>
                <c:ptCount val="1"/>
                <c:pt idx="0">
                  <c:v>% of patients treated within 31 days</c:v>
                </c:pt>
              </c:strCache>
            </c:strRef>
          </c:tx>
          <c:spPr>
            <a:ln>
              <a:solidFill>
                <a:schemeClr val="tx1"/>
              </a:solidFill>
            </a:ln>
          </c:spPr>
          <c:marker>
            <c:symbol val="diamond"/>
            <c:size val="7"/>
            <c:spPr>
              <a:solidFill>
                <a:schemeClr val="accent1"/>
              </a:solidFill>
              <a:ln>
                <a:solidFill>
                  <a:schemeClr val="accent1"/>
                </a:solidFill>
              </a:ln>
            </c:spPr>
          </c:marker>
          <c:dLbls>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Data!$DW$7:$DW$66</c:f>
              <c:numCache>
                <c:formatCode>0.0%</c:formatCode>
                <c:ptCount val="3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numCache>
            </c:numRef>
          </c:val>
        </c:ser>
        <c:marker val="1"/>
        <c:axId val="205332480"/>
        <c:axId val="205334016"/>
      </c:lineChart>
      <c:dateAx>
        <c:axId val="205332480"/>
        <c:scaling>
          <c:orientation val="minMax"/>
        </c:scaling>
        <c:axPos val="b"/>
        <c:numFmt formatCode="mmm\-yy" sourceLinked="1"/>
        <c:tickLblPos val="low"/>
        <c:txPr>
          <a:bodyPr rot="-5400000" vert="horz"/>
          <a:lstStyle/>
          <a:p>
            <a:pPr>
              <a:defRPr/>
            </a:pPr>
            <a:endParaRPr lang="en-US"/>
          </a:p>
        </c:txPr>
        <c:crossAx val="205334016"/>
        <c:crosses val="autoZero"/>
        <c:auto val="1"/>
        <c:lblOffset val="100"/>
      </c:dateAx>
      <c:valAx>
        <c:axId val="205334016"/>
        <c:scaling>
          <c:orientation val="minMax"/>
          <c:max val="1"/>
        </c:scaling>
        <c:axPos val="l"/>
        <c:numFmt formatCode="0%" sourceLinked="0"/>
        <c:tickLblPos val="nextTo"/>
        <c:crossAx val="20533248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5017E-2"/>
          <c:y val="7.0156386701662299E-2"/>
          <c:w val="0.92963003684690004"/>
          <c:h val="0.64573490813651202"/>
        </c:manualLayout>
      </c:layout>
      <c:areaChart>
        <c:grouping val="stacked"/>
        <c:ser>
          <c:idx val="1"/>
          <c:order val="1"/>
          <c:tx>
            <c:strRef>
              <c:f>Data!$EC$5</c:f>
              <c:strCache>
                <c:ptCount val="1"/>
                <c:pt idx="0">
                  <c:v>Red Range</c:v>
                </c:pt>
              </c:strCache>
            </c:strRef>
          </c:tx>
          <c:spPr>
            <a:solidFill>
              <a:schemeClr val="accent2">
                <a:lumMod val="40000"/>
                <a:lumOff val="60000"/>
              </a:schemeClr>
            </a:solidFill>
            <a:ln>
              <a:noFill/>
            </a:ln>
          </c:spPr>
          <c:val>
            <c:numRef>
              <c:f>Data!$EC$7:$EC$42</c:f>
              <c:numCache>
                <c:formatCode>0.0%</c:formatCode>
                <c:ptCount val="36"/>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numCache>
            </c:numRef>
          </c:val>
        </c:ser>
        <c:ser>
          <c:idx val="3"/>
          <c:order val="2"/>
          <c:tx>
            <c:strRef>
              <c:f>Data!$EB$5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Data!$EB$7:$EB$42</c:f>
              <c:numCache>
                <c:formatCode>0.0%</c:formatCode>
                <c:ptCount val="36"/>
                <c:pt idx="0">
                  <c:v>4.1000000000000002E-2</c:v>
                </c:pt>
                <c:pt idx="1">
                  <c:v>4.1000000000000002E-2</c:v>
                </c:pt>
                <c:pt idx="2">
                  <c:v>4.1000000000000002E-2</c:v>
                </c:pt>
                <c:pt idx="3">
                  <c:v>4.1000000000000002E-2</c:v>
                </c:pt>
                <c:pt idx="4">
                  <c:v>4.1000000000000002E-2</c:v>
                </c:pt>
                <c:pt idx="5">
                  <c:v>4.1000000000000002E-2</c:v>
                </c:pt>
                <c:pt idx="6">
                  <c:v>4.1000000000000002E-2</c:v>
                </c:pt>
                <c:pt idx="7">
                  <c:v>4.1000000000000002E-2</c:v>
                </c:pt>
                <c:pt idx="8">
                  <c:v>4.1000000000000002E-2</c:v>
                </c:pt>
                <c:pt idx="9">
                  <c:v>4.1000000000000002E-2</c:v>
                </c:pt>
                <c:pt idx="10">
                  <c:v>4.1000000000000002E-2</c:v>
                </c:pt>
                <c:pt idx="11">
                  <c:v>4.1000000000000002E-2</c:v>
                </c:pt>
                <c:pt idx="12">
                  <c:v>4.1000000000000002E-2</c:v>
                </c:pt>
                <c:pt idx="13">
                  <c:v>4.1000000000000002E-2</c:v>
                </c:pt>
                <c:pt idx="14">
                  <c:v>4.1000000000000002E-2</c:v>
                </c:pt>
                <c:pt idx="15">
                  <c:v>4.1000000000000002E-2</c:v>
                </c:pt>
                <c:pt idx="16">
                  <c:v>4.1000000000000002E-2</c:v>
                </c:pt>
                <c:pt idx="17">
                  <c:v>4.1000000000000002E-2</c:v>
                </c:pt>
                <c:pt idx="18">
                  <c:v>4.1000000000000002E-2</c:v>
                </c:pt>
                <c:pt idx="19">
                  <c:v>4.1000000000000002E-2</c:v>
                </c:pt>
                <c:pt idx="20">
                  <c:v>4.1000000000000002E-2</c:v>
                </c:pt>
                <c:pt idx="21">
                  <c:v>4.1000000000000002E-2</c:v>
                </c:pt>
                <c:pt idx="22">
                  <c:v>4.1000000000000002E-2</c:v>
                </c:pt>
                <c:pt idx="23">
                  <c:v>4.1000000000000002E-2</c:v>
                </c:pt>
                <c:pt idx="24">
                  <c:v>4.1000000000000002E-2</c:v>
                </c:pt>
                <c:pt idx="25">
                  <c:v>4.1000000000000002E-2</c:v>
                </c:pt>
                <c:pt idx="26">
                  <c:v>4.1000000000000002E-2</c:v>
                </c:pt>
                <c:pt idx="27">
                  <c:v>4.1000000000000002E-2</c:v>
                </c:pt>
                <c:pt idx="28">
                  <c:v>4.1000000000000002E-2</c:v>
                </c:pt>
                <c:pt idx="29">
                  <c:v>4.1000000000000002E-2</c:v>
                </c:pt>
                <c:pt idx="30">
                  <c:v>4.1000000000000002E-2</c:v>
                </c:pt>
                <c:pt idx="31">
                  <c:v>4.1000000000000002E-2</c:v>
                </c:pt>
                <c:pt idx="32">
                  <c:v>4.1000000000000002E-2</c:v>
                </c:pt>
                <c:pt idx="33">
                  <c:v>4.1000000000000002E-2</c:v>
                </c:pt>
                <c:pt idx="34">
                  <c:v>4.1000000000000002E-2</c:v>
                </c:pt>
                <c:pt idx="35">
                  <c:v>4.1000000000000002E-2</c:v>
                </c:pt>
              </c:numCache>
            </c:numRef>
          </c:val>
        </c:ser>
        <c:ser>
          <c:idx val="0"/>
          <c:order val="3"/>
          <c:tx>
            <c:strRef>
              <c:f>Data!$EA$5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Data!$EA$7:$EA$42</c:f>
              <c:numCache>
                <c:formatCode>0.0%</c:formatCode>
                <c:ptCount val="36"/>
                <c:pt idx="0">
                  <c:v>8.9999999999999993E-3</c:v>
                </c:pt>
                <c:pt idx="1">
                  <c:v>8.9999999999999993E-3</c:v>
                </c:pt>
                <c:pt idx="2">
                  <c:v>8.9999999999999993E-3</c:v>
                </c:pt>
                <c:pt idx="3">
                  <c:v>8.9999999999999993E-3</c:v>
                </c:pt>
                <c:pt idx="4">
                  <c:v>8.9999999999999993E-3</c:v>
                </c:pt>
                <c:pt idx="5">
                  <c:v>8.9999999999999993E-3</c:v>
                </c:pt>
                <c:pt idx="6">
                  <c:v>8.9999999999999993E-3</c:v>
                </c:pt>
                <c:pt idx="7">
                  <c:v>8.9999999999999993E-3</c:v>
                </c:pt>
                <c:pt idx="8">
                  <c:v>8.9999999999999993E-3</c:v>
                </c:pt>
                <c:pt idx="9">
                  <c:v>8.9999999999999993E-3</c:v>
                </c:pt>
                <c:pt idx="10">
                  <c:v>8.9999999999999993E-3</c:v>
                </c:pt>
                <c:pt idx="11">
                  <c:v>8.9999999999999993E-3</c:v>
                </c:pt>
                <c:pt idx="12">
                  <c:v>8.9999999999999993E-3</c:v>
                </c:pt>
                <c:pt idx="13">
                  <c:v>8.9999999999999993E-3</c:v>
                </c:pt>
                <c:pt idx="14">
                  <c:v>8.9999999999999993E-3</c:v>
                </c:pt>
                <c:pt idx="15">
                  <c:v>8.9999999999999993E-3</c:v>
                </c:pt>
                <c:pt idx="16">
                  <c:v>8.9999999999999993E-3</c:v>
                </c:pt>
                <c:pt idx="17">
                  <c:v>8.9999999999999993E-3</c:v>
                </c:pt>
                <c:pt idx="18">
                  <c:v>8.9999999999999993E-3</c:v>
                </c:pt>
                <c:pt idx="19">
                  <c:v>8.9999999999999993E-3</c:v>
                </c:pt>
                <c:pt idx="20">
                  <c:v>8.9999999999999993E-3</c:v>
                </c:pt>
                <c:pt idx="21">
                  <c:v>8.9999999999999993E-3</c:v>
                </c:pt>
                <c:pt idx="22">
                  <c:v>8.9999999999999993E-3</c:v>
                </c:pt>
                <c:pt idx="23">
                  <c:v>8.9999999999999993E-3</c:v>
                </c:pt>
                <c:pt idx="24">
                  <c:v>8.9999999999999993E-3</c:v>
                </c:pt>
                <c:pt idx="25">
                  <c:v>8.9999999999999993E-3</c:v>
                </c:pt>
                <c:pt idx="26">
                  <c:v>8.9999999999999993E-3</c:v>
                </c:pt>
                <c:pt idx="27">
                  <c:v>8.9999999999999993E-3</c:v>
                </c:pt>
                <c:pt idx="28">
                  <c:v>8.9999999999999993E-3</c:v>
                </c:pt>
                <c:pt idx="29">
                  <c:v>8.9999999999999993E-3</c:v>
                </c:pt>
                <c:pt idx="30">
                  <c:v>8.9999999999999993E-3</c:v>
                </c:pt>
                <c:pt idx="31">
                  <c:v>8.9999999999999993E-3</c:v>
                </c:pt>
                <c:pt idx="32">
                  <c:v>8.9999999999999993E-3</c:v>
                </c:pt>
                <c:pt idx="33">
                  <c:v>8.9999999999999993E-3</c:v>
                </c:pt>
                <c:pt idx="34">
                  <c:v>8.9999999999999993E-3</c:v>
                </c:pt>
                <c:pt idx="35">
                  <c:v>8.9999999999999993E-3</c:v>
                </c:pt>
              </c:numCache>
            </c:numRef>
          </c:val>
        </c:ser>
        <c:axId val="205381632"/>
        <c:axId val="205383168"/>
      </c:areaChart>
      <c:lineChart>
        <c:grouping val="standard"/>
        <c:ser>
          <c:idx val="2"/>
          <c:order val="0"/>
          <c:tx>
            <c:strRef>
              <c:f>Data!$DZ$5</c:f>
              <c:strCache>
                <c:ptCount val="1"/>
                <c:pt idx="0">
                  <c:v>Waiting List Audit </c:v>
                </c:pt>
              </c:strCache>
            </c:strRef>
          </c:tx>
          <c:spPr>
            <a:ln>
              <a:solidFill>
                <a:schemeClr val="tx1"/>
              </a:solidFill>
            </a:ln>
          </c:spPr>
          <c:marker>
            <c:symbol val="diamond"/>
            <c:size val="7"/>
            <c:spPr>
              <a:solidFill>
                <a:schemeClr val="accent1"/>
              </a:solidFill>
              <a:ln>
                <a:solidFill>
                  <a:schemeClr val="accent1"/>
                </a:solidFill>
              </a:ln>
            </c:spPr>
          </c:marker>
          <c:dLbls>
            <c:txPr>
              <a:bodyPr rot="-5400000" vert="horz"/>
              <a:lstStyle/>
              <a:p>
                <a:pPr>
                  <a:defRPr/>
                </a:pPr>
                <a:endParaRPr lang="en-US"/>
              </a:p>
            </c:txPr>
            <c:dLblPos val="b"/>
            <c:showVal val="1"/>
          </c:dLbls>
          <c:cat>
            <c:numRef>
              <c:f>Data!$A$7:$A$30</c:f>
              <c:numCache>
                <c:formatCode>mmm\-yy</c:formatCode>
                <c:ptCount val="24"/>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numCache>
            </c:numRef>
          </c:cat>
          <c:val>
            <c:numRef>
              <c:f>Data!$DZ$7:$DZ$42</c:f>
              <c:numCache>
                <c:formatCode>0.0%</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0.88200000000000001</c:v>
                </c:pt>
                <c:pt idx="20">
                  <c:v>1</c:v>
                </c:pt>
                <c:pt idx="21">
                  <c:v>1</c:v>
                </c:pt>
                <c:pt idx="22">
                  <c:v>1</c:v>
                </c:pt>
                <c:pt idx="23">
                  <c:v>1</c:v>
                </c:pt>
                <c:pt idx="26">
                  <c:v>1</c:v>
                </c:pt>
                <c:pt idx="29">
                  <c:v>1</c:v>
                </c:pt>
                <c:pt idx="32">
                  <c:v>1</c:v>
                </c:pt>
                <c:pt idx="35">
                  <c:v>1</c:v>
                </c:pt>
              </c:numCache>
            </c:numRef>
          </c:val>
        </c:ser>
        <c:marker val="1"/>
        <c:axId val="205381632"/>
        <c:axId val="205383168"/>
      </c:lineChart>
      <c:catAx>
        <c:axId val="205381632"/>
        <c:scaling>
          <c:orientation val="minMax"/>
        </c:scaling>
        <c:axPos val="b"/>
        <c:numFmt formatCode="mmm\-yy" sourceLinked="1"/>
        <c:tickLblPos val="low"/>
        <c:txPr>
          <a:bodyPr rot="-5400000" vert="horz"/>
          <a:lstStyle/>
          <a:p>
            <a:pPr>
              <a:defRPr/>
            </a:pPr>
            <a:endParaRPr lang="en-US"/>
          </a:p>
        </c:txPr>
        <c:crossAx val="205383168"/>
        <c:crosses val="autoZero"/>
        <c:auto val="1"/>
        <c:lblAlgn val="ctr"/>
        <c:lblOffset val="100"/>
      </c:catAx>
      <c:valAx>
        <c:axId val="205383168"/>
        <c:scaling>
          <c:orientation val="minMax"/>
          <c:max val="1"/>
        </c:scaling>
        <c:axPos val="l"/>
        <c:numFmt formatCode="0%" sourceLinked="0"/>
        <c:tickLblPos val="nextTo"/>
        <c:crossAx val="205381632"/>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98"/>
        </c:manualLayout>
      </c:layout>
      <c:areaChart>
        <c:grouping val="stacked"/>
        <c:ser>
          <c:idx val="2"/>
          <c:order val="1"/>
          <c:tx>
            <c:strRef>
              <c:f>Data!$BT$5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Data!$BT$7:$BT$66</c:f>
              <c:numCache>
                <c:formatCode>0.0%</c:formatCode>
                <c:ptCount val="37"/>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numCache>
            </c:numRef>
          </c:val>
        </c:ser>
        <c:ser>
          <c:idx val="3"/>
          <c:order val="2"/>
          <c:tx>
            <c:strRef>
              <c:f>Data!$BS$5</c:f>
              <c:strCache>
                <c:ptCount val="1"/>
                <c:pt idx="0">
                  <c:v>Amber Range</c:v>
                </c:pt>
              </c:strCache>
            </c:strRef>
          </c:tx>
          <c:spPr>
            <a:solidFill>
              <a:schemeClr val="accent6">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Data!$BS$7:$BS$66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ser>
          <c:idx val="1"/>
          <c:order val="3"/>
          <c:tx>
            <c:strRef>
              <c:f>Data!$BR$5</c:f>
              <c:strCache>
                <c:ptCount val="1"/>
                <c:pt idx="0">
                  <c:v>Green Range</c:v>
                </c:pt>
              </c:strCache>
            </c:strRef>
          </c:tx>
          <c:spPr>
            <a:solidFill>
              <a:srgbClr val="9BBB59">
                <a:lumMod val="40000"/>
                <a:lumOff val="60000"/>
              </a:srgb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Data!$BR$7:$BR$66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ser>
        <c:axId val="205429376"/>
        <c:axId val="205459840"/>
      </c:areaChart>
      <c:lineChart>
        <c:grouping val="standard"/>
        <c:ser>
          <c:idx val="0"/>
          <c:order val="0"/>
          <c:tx>
            <c:strRef>
              <c:f>Data!$BW$5</c:f>
              <c:strCache>
                <c:ptCount val="1"/>
                <c:pt idx="0">
                  <c:v>Percentage of Non-Clinical Vacancies recruited to</c:v>
                </c:pt>
              </c:strCache>
            </c:strRef>
          </c:tx>
          <c:spPr>
            <a:ln>
              <a:solidFill>
                <a:schemeClr val="tx1"/>
              </a:solidFill>
            </a:ln>
          </c:spPr>
          <c:dLbls>
            <c:txPr>
              <a:bodyPr rot="-5400000" vert="horz"/>
              <a:lstStyle/>
              <a:p>
                <a:pPr>
                  <a:defRPr/>
                </a:pPr>
                <a:endParaRPr lang="en-US"/>
              </a:p>
            </c:txPr>
            <c:dLblPos val="b"/>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Data!$BW$19:$BW$66</c:f>
              <c:numCache>
                <c:formatCode>General</c:formatCode>
                <c:ptCount val="25"/>
                <c:pt idx="9" formatCode="0.0%">
                  <c:v>0.8</c:v>
                </c:pt>
                <c:pt idx="10" formatCode="0.0%">
                  <c:v>0.66666666666666663</c:v>
                </c:pt>
                <c:pt idx="11" formatCode="0.0%">
                  <c:v>0.66666666666666663</c:v>
                </c:pt>
                <c:pt idx="12" formatCode="0.0%">
                  <c:v>0</c:v>
                </c:pt>
                <c:pt idx="13" formatCode="0.0%">
                  <c:v>0.8</c:v>
                </c:pt>
                <c:pt idx="14" formatCode="0.0%">
                  <c:v>0.83333333333333337</c:v>
                </c:pt>
                <c:pt idx="15" formatCode="0.0%">
                  <c:v>0.66666666666666663</c:v>
                </c:pt>
                <c:pt idx="16" formatCode="0.0%">
                  <c:v>0.8</c:v>
                </c:pt>
                <c:pt idx="17" formatCode="0.0%">
                  <c:v>1</c:v>
                </c:pt>
                <c:pt idx="18" formatCode="0.0%">
                  <c:v>0.7</c:v>
                </c:pt>
                <c:pt idx="19" formatCode="0.0%">
                  <c:v>1</c:v>
                </c:pt>
                <c:pt idx="20" formatCode="0.0%">
                  <c:v>1</c:v>
                </c:pt>
              </c:numCache>
            </c:numRef>
          </c:val>
        </c:ser>
        <c:marker val="1"/>
        <c:axId val="205429376"/>
        <c:axId val="205459840"/>
      </c:lineChart>
      <c:dateAx>
        <c:axId val="205429376"/>
        <c:scaling>
          <c:orientation val="minMax"/>
        </c:scaling>
        <c:axPos val="b"/>
        <c:numFmt formatCode="mmm\-yy" sourceLinked="1"/>
        <c:tickLblPos val="nextTo"/>
        <c:txPr>
          <a:bodyPr rot="-5400000" vert="horz"/>
          <a:lstStyle/>
          <a:p>
            <a:pPr>
              <a:defRPr/>
            </a:pPr>
            <a:endParaRPr lang="en-US"/>
          </a:p>
        </c:txPr>
        <c:crossAx val="205459840"/>
        <c:crosses val="autoZero"/>
        <c:auto val="1"/>
        <c:lblOffset val="100"/>
      </c:dateAx>
      <c:valAx>
        <c:axId val="205459840"/>
        <c:scaling>
          <c:orientation val="minMax"/>
          <c:max val="1"/>
        </c:scaling>
        <c:axPos val="l"/>
        <c:numFmt formatCode="0%" sourceLinked="0"/>
        <c:tickLblPos val="nextTo"/>
        <c:crossAx val="20542937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49962E-2"/>
          <c:y val="7.0156386701662299E-2"/>
          <c:w val="0.92386431155565019"/>
          <c:h val="0.64573490813651024"/>
        </c:manualLayout>
      </c:layout>
      <c:areaChart>
        <c:grouping val="stacked"/>
        <c:ser>
          <c:idx val="3"/>
          <c:order val="0"/>
          <c:tx>
            <c:strRef>
              <c:f>Data!$CE$5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Data!$CE$7:$CE$66</c:f>
              <c:numCache>
                <c:formatCode>0.0%</c:formatCode>
                <c:ptCount val="37"/>
                <c:pt idx="0">
                  <c:v>0.05</c:v>
                </c:pt>
                <c:pt idx="1">
                  <c:v>0.1</c:v>
                </c:pt>
                <c:pt idx="2">
                  <c:v>0.15</c:v>
                </c:pt>
                <c:pt idx="3">
                  <c:v>0.2</c:v>
                </c:pt>
                <c:pt idx="4">
                  <c:v>0.27500000000000002</c:v>
                </c:pt>
                <c:pt idx="5">
                  <c:v>0.35</c:v>
                </c:pt>
                <c:pt idx="6">
                  <c:v>0.42499999999999999</c:v>
                </c:pt>
                <c:pt idx="7">
                  <c:v>0.5</c:v>
                </c:pt>
                <c:pt idx="8">
                  <c:v>0.6</c:v>
                </c:pt>
                <c:pt idx="9">
                  <c:v>0.7</c:v>
                </c:pt>
                <c:pt idx="10">
                  <c:v>0.8</c:v>
                </c:pt>
                <c:pt idx="11">
                  <c:v>0.9</c:v>
                </c:pt>
                <c:pt idx="12">
                  <c:v>0.05</c:v>
                </c:pt>
                <c:pt idx="13">
                  <c:v>0.1</c:v>
                </c:pt>
                <c:pt idx="14">
                  <c:v>0.15</c:v>
                </c:pt>
                <c:pt idx="15">
                  <c:v>0.2</c:v>
                </c:pt>
                <c:pt idx="16">
                  <c:v>0.27500000000000002</c:v>
                </c:pt>
                <c:pt idx="17">
                  <c:v>0.35</c:v>
                </c:pt>
                <c:pt idx="18">
                  <c:v>0.42499999999999999</c:v>
                </c:pt>
                <c:pt idx="19">
                  <c:v>0.5</c:v>
                </c:pt>
                <c:pt idx="20">
                  <c:v>0.6</c:v>
                </c:pt>
                <c:pt idx="21">
                  <c:v>0.7</c:v>
                </c:pt>
                <c:pt idx="22">
                  <c:v>0.8</c:v>
                </c:pt>
                <c:pt idx="23">
                  <c:v>0.9</c:v>
                </c:pt>
                <c:pt idx="24">
                  <c:v>0.05</c:v>
                </c:pt>
                <c:pt idx="25">
                  <c:v>0.1</c:v>
                </c:pt>
                <c:pt idx="26">
                  <c:v>0.15</c:v>
                </c:pt>
                <c:pt idx="27">
                  <c:v>0.2</c:v>
                </c:pt>
                <c:pt idx="28">
                  <c:v>0.27500000000000002</c:v>
                </c:pt>
                <c:pt idx="29">
                  <c:v>0.35</c:v>
                </c:pt>
                <c:pt idx="30">
                  <c:v>0.42499999999999999</c:v>
                </c:pt>
                <c:pt idx="31">
                  <c:v>0.5</c:v>
                </c:pt>
                <c:pt idx="32">
                  <c:v>0.6</c:v>
                </c:pt>
                <c:pt idx="33">
                  <c:v>0.7</c:v>
                </c:pt>
                <c:pt idx="34">
                  <c:v>0.8</c:v>
                </c:pt>
                <c:pt idx="35">
                  <c:v>0.9</c:v>
                </c:pt>
                <c:pt idx="36">
                  <c:v>0.05</c:v>
                </c:pt>
              </c:numCache>
            </c:numRef>
          </c:val>
        </c:ser>
        <c:ser>
          <c:idx val="2"/>
          <c:order val="1"/>
          <c:tx>
            <c:strRef>
              <c:f>Data!$CF$5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Data!$CF$7:$CF$66</c:f>
              <c:numCache>
                <c:formatCode>0.0%</c:formatCode>
                <c:ptCount val="37"/>
                <c:pt idx="0">
                  <c:v>9.5000000000000001E-2</c:v>
                </c:pt>
                <c:pt idx="1">
                  <c:v>9.5000000000000001E-2</c:v>
                </c:pt>
                <c:pt idx="2">
                  <c:v>9.5000000000000001E-2</c:v>
                </c:pt>
                <c:pt idx="3">
                  <c:v>9.5000000000000001E-2</c:v>
                </c:pt>
                <c:pt idx="4">
                  <c:v>9.5000000000000001E-2</c:v>
                </c:pt>
                <c:pt idx="5">
                  <c:v>9.5000000000000001E-2</c:v>
                </c:pt>
                <c:pt idx="6">
                  <c:v>9.5000000000000001E-2</c:v>
                </c:pt>
                <c:pt idx="7">
                  <c:v>9.5000000000000001E-2</c:v>
                </c:pt>
                <c:pt idx="8">
                  <c:v>9.5000000000000001E-2</c:v>
                </c:pt>
                <c:pt idx="9">
                  <c:v>9.5000000000000001E-2</c:v>
                </c:pt>
                <c:pt idx="10">
                  <c:v>9.5000000000000001E-2</c:v>
                </c:pt>
                <c:pt idx="11">
                  <c:v>9.5000000000000001E-2</c:v>
                </c:pt>
                <c:pt idx="12">
                  <c:v>9.5000000000000001E-2</c:v>
                </c:pt>
                <c:pt idx="13">
                  <c:v>9.5000000000000001E-2</c:v>
                </c:pt>
                <c:pt idx="14">
                  <c:v>9.5000000000000001E-2</c:v>
                </c:pt>
                <c:pt idx="15">
                  <c:v>9.5000000000000001E-2</c:v>
                </c:pt>
                <c:pt idx="16">
                  <c:v>9.5000000000000001E-2</c:v>
                </c:pt>
                <c:pt idx="17">
                  <c:v>9.5000000000000001E-2</c:v>
                </c:pt>
                <c:pt idx="18">
                  <c:v>9.5000000000000001E-2</c:v>
                </c:pt>
                <c:pt idx="19">
                  <c:v>9.5000000000000001E-2</c:v>
                </c:pt>
                <c:pt idx="20">
                  <c:v>9.5000000000000001E-2</c:v>
                </c:pt>
                <c:pt idx="21">
                  <c:v>9.5000000000000001E-2</c:v>
                </c:pt>
                <c:pt idx="22">
                  <c:v>9.5000000000000001E-2</c:v>
                </c:pt>
                <c:pt idx="23">
                  <c:v>9.5000000000000001E-2</c:v>
                </c:pt>
                <c:pt idx="24">
                  <c:v>9.5000000000000001E-2</c:v>
                </c:pt>
                <c:pt idx="25">
                  <c:v>9.5000000000000001E-2</c:v>
                </c:pt>
                <c:pt idx="26">
                  <c:v>9.5000000000000001E-2</c:v>
                </c:pt>
                <c:pt idx="27">
                  <c:v>9.5000000000000001E-2</c:v>
                </c:pt>
                <c:pt idx="28">
                  <c:v>9.5000000000000001E-2</c:v>
                </c:pt>
                <c:pt idx="29">
                  <c:v>9.5000000000000001E-2</c:v>
                </c:pt>
                <c:pt idx="30">
                  <c:v>9.5000000000000001E-2</c:v>
                </c:pt>
                <c:pt idx="31">
                  <c:v>9.5000000000000001E-2</c:v>
                </c:pt>
                <c:pt idx="32">
                  <c:v>9.5000000000000001E-2</c:v>
                </c:pt>
                <c:pt idx="33">
                  <c:v>9.5000000000000001E-2</c:v>
                </c:pt>
                <c:pt idx="34">
                  <c:v>9.5000000000000001E-2</c:v>
                </c:pt>
                <c:pt idx="35">
                  <c:v>9.5000000000000001E-2</c:v>
                </c:pt>
                <c:pt idx="36">
                  <c:v>9.5000000000000001E-2</c:v>
                </c:pt>
              </c:numCache>
            </c:numRef>
          </c:val>
        </c:ser>
        <c:ser>
          <c:idx val="1"/>
          <c:order val="2"/>
          <c:tx>
            <c:strRef>
              <c:f>Data!$CG$5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Data!$CG$7:$CG$66</c:f>
              <c:numCache>
                <c:formatCode>0.0%</c:formatCode>
                <c:ptCount val="37"/>
                <c:pt idx="0">
                  <c:v>0.85499999999999998</c:v>
                </c:pt>
                <c:pt idx="1">
                  <c:v>0.80500000000000005</c:v>
                </c:pt>
                <c:pt idx="2">
                  <c:v>0.755</c:v>
                </c:pt>
                <c:pt idx="3">
                  <c:v>0.70500000000000007</c:v>
                </c:pt>
                <c:pt idx="4">
                  <c:v>0.63</c:v>
                </c:pt>
                <c:pt idx="5">
                  <c:v>0.55500000000000005</c:v>
                </c:pt>
                <c:pt idx="6">
                  <c:v>0.48000000000000004</c:v>
                </c:pt>
                <c:pt idx="7">
                  <c:v>0.40500000000000003</c:v>
                </c:pt>
                <c:pt idx="8">
                  <c:v>0.30500000000000005</c:v>
                </c:pt>
                <c:pt idx="9">
                  <c:v>0.20500000000000007</c:v>
                </c:pt>
                <c:pt idx="10">
                  <c:v>0.10499999999999998</c:v>
                </c:pt>
                <c:pt idx="11">
                  <c:v>5.0000000000000044E-3</c:v>
                </c:pt>
                <c:pt idx="12">
                  <c:v>0.85499999999999998</c:v>
                </c:pt>
                <c:pt idx="13">
                  <c:v>0.80500000000000005</c:v>
                </c:pt>
                <c:pt idx="14">
                  <c:v>0.755</c:v>
                </c:pt>
                <c:pt idx="15">
                  <c:v>0.70500000000000007</c:v>
                </c:pt>
                <c:pt idx="16">
                  <c:v>0.63</c:v>
                </c:pt>
                <c:pt idx="17">
                  <c:v>0.55500000000000005</c:v>
                </c:pt>
                <c:pt idx="18">
                  <c:v>0.48000000000000004</c:v>
                </c:pt>
                <c:pt idx="19">
                  <c:v>0.40500000000000003</c:v>
                </c:pt>
                <c:pt idx="20">
                  <c:v>0.30500000000000005</c:v>
                </c:pt>
                <c:pt idx="21">
                  <c:v>0.20500000000000007</c:v>
                </c:pt>
                <c:pt idx="22">
                  <c:v>0.10499999999999998</c:v>
                </c:pt>
                <c:pt idx="23">
                  <c:v>5.0000000000000044E-3</c:v>
                </c:pt>
                <c:pt idx="24">
                  <c:v>0.85499999999999998</c:v>
                </c:pt>
                <c:pt idx="25">
                  <c:v>0.80500000000000005</c:v>
                </c:pt>
                <c:pt idx="26">
                  <c:v>0.755</c:v>
                </c:pt>
                <c:pt idx="27">
                  <c:v>0.70500000000000007</c:v>
                </c:pt>
                <c:pt idx="28">
                  <c:v>0.63</c:v>
                </c:pt>
                <c:pt idx="29">
                  <c:v>0.55500000000000005</c:v>
                </c:pt>
                <c:pt idx="30">
                  <c:v>0.48000000000000004</c:v>
                </c:pt>
                <c:pt idx="31">
                  <c:v>0.40500000000000003</c:v>
                </c:pt>
                <c:pt idx="32">
                  <c:v>0.30500000000000005</c:v>
                </c:pt>
                <c:pt idx="33">
                  <c:v>0.20500000000000007</c:v>
                </c:pt>
                <c:pt idx="34">
                  <c:v>0.10499999999999998</c:v>
                </c:pt>
                <c:pt idx="35">
                  <c:v>5.0000000000000044E-3</c:v>
                </c:pt>
                <c:pt idx="36">
                  <c:v>0.85499999999999998</c:v>
                </c:pt>
              </c:numCache>
            </c:numRef>
          </c:val>
        </c:ser>
        <c:axId val="205512704"/>
        <c:axId val="205514240"/>
      </c:areaChart>
      <c:lineChart>
        <c:grouping val="standard"/>
        <c:ser>
          <c:idx val="0"/>
          <c:order val="3"/>
          <c:tx>
            <c:strRef>
              <c:f>Data!$CD$5</c:f>
              <c:strCache>
                <c:ptCount val="1"/>
                <c:pt idx="0">
                  <c:v>percentage of completed medical appraisals with interview and form 4</c:v>
                </c:pt>
              </c:strCache>
            </c:strRef>
          </c:tx>
          <c:spPr>
            <a:ln>
              <a:solidFill>
                <a:schemeClr val="tx1"/>
              </a:solidFill>
            </a:ln>
          </c:spPr>
          <c:dPt>
            <c:idx val="3"/>
            <c:spPr>
              <a:ln>
                <a:noFill/>
              </a:ln>
            </c:spPr>
          </c:dPt>
          <c:dPt>
            <c:idx val="6"/>
            <c:spPr>
              <a:ln>
                <a:noFill/>
              </a:ln>
            </c:spPr>
          </c:dPt>
          <c:dPt>
            <c:idx val="15"/>
            <c:spPr>
              <a:ln>
                <a:noFill/>
              </a:ln>
            </c:spPr>
          </c:dPt>
          <c:dPt>
            <c:idx val="27"/>
            <c:spPr>
              <a:ln>
                <a:noFill/>
              </a:ln>
            </c:spPr>
          </c:dPt>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Data!$CD$7:$CD$66</c:f>
              <c:numCache>
                <c:formatCode>0.0%</c:formatCode>
                <c:ptCount val="37"/>
                <c:pt idx="3">
                  <c:v>0.08</c:v>
                </c:pt>
                <c:pt idx="7">
                  <c:v>0.36099999999999999</c:v>
                </c:pt>
                <c:pt idx="11">
                  <c:v>0.88</c:v>
                </c:pt>
                <c:pt idx="15">
                  <c:v>0.13800000000000001</c:v>
                </c:pt>
                <c:pt idx="19">
                  <c:v>0.20799999999999999</c:v>
                </c:pt>
                <c:pt idx="23">
                  <c:v>0.80800000000000005</c:v>
                </c:pt>
                <c:pt idx="27">
                  <c:v>1.4925373134328358E-2</c:v>
                </c:pt>
                <c:pt idx="31">
                  <c:v>0.17741935483870969</c:v>
                </c:pt>
                <c:pt idx="35">
                  <c:v>0.62790697674418605</c:v>
                </c:pt>
              </c:numCache>
            </c:numRef>
          </c:val>
        </c:ser>
        <c:marker val="1"/>
        <c:axId val="205512704"/>
        <c:axId val="205514240"/>
      </c:lineChart>
      <c:dateAx>
        <c:axId val="205512704"/>
        <c:scaling>
          <c:orientation val="minMax"/>
        </c:scaling>
        <c:axPos val="b"/>
        <c:numFmt formatCode="mmm\-yy" sourceLinked="1"/>
        <c:tickLblPos val="nextTo"/>
        <c:txPr>
          <a:bodyPr rot="-5400000" vert="horz"/>
          <a:lstStyle/>
          <a:p>
            <a:pPr>
              <a:defRPr/>
            </a:pPr>
            <a:endParaRPr lang="en-US"/>
          </a:p>
        </c:txPr>
        <c:crossAx val="205514240"/>
        <c:crosses val="autoZero"/>
        <c:auto val="1"/>
        <c:lblOffset val="100"/>
      </c:dateAx>
      <c:valAx>
        <c:axId val="205514240"/>
        <c:scaling>
          <c:orientation val="minMax"/>
          <c:max val="1"/>
        </c:scaling>
        <c:axPos val="l"/>
        <c:numFmt formatCode="0%" sourceLinked="0"/>
        <c:tickLblPos val="nextTo"/>
        <c:crossAx val="205512704"/>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6.5593793257050045E-2"/>
          <c:y val="7.0156386701662299E-2"/>
          <c:w val="0.92963003684690004"/>
          <c:h val="0.64573490813651102"/>
        </c:manualLayout>
      </c:layout>
      <c:barChart>
        <c:barDir val="col"/>
        <c:grouping val="stacked"/>
        <c:ser>
          <c:idx val="1"/>
          <c:order val="1"/>
          <c:tx>
            <c:strRef>
              <c:f>Data!$DG$5</c:f>
              <c:strCache>
                <c:ptCount val="1"/>
                <c:pt idx="0">
                  <c:v>Green Range</c:v>
                </c:pt>
              </c:strCache>
            </c:strRef>
          </c:tx>
          <c:spPr>
            <a:solidFill>
              <a:srgbClr val="9BBB59">
                <a:lumMod val="40000"/>
                <a:lumOff val="60000"/>
              </a:srgbClr>
            </a:solidFill>
            <a:ln>
              <a:noFill/>
            </a:ln>
          </c:spPr>
          <c:val>
            <c:numRef>
              <c:f>Data!$DG$7:$DG$66</c:f>
              <c:numCache>
                <c:formatCode>0.0%</c:formatCode>
                <c:ptCount val="37"/>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pt idx="36">
                  <c:v>0.15</c:v>
                </c:pt>
              </c:numCache>
            </c:numRef>
          </c:val>
        </c:ser>
        <c:ser>
          <c:idx val="0"/>
          <c:order val="2"/>
          <c:tx>
            <c:strRef>
              <c:f>Data!$DL$5</c:f>
              <c:strCache>
                <c:ptCount val="1"/>
                <c:pt idx="0">
                  <c:v>Radiology Negative Green Range</c:v>
                </c:pt>
              </c:strCache>
            </c:strRef>
          </c:tx>
          <c:spPr>
            <a:solidFill>
              <a:srgbClr val="9BBB59">
                <a:lumMod val="40000"/>
                <a:lumOff val="60000"/>
              </a:srgb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Data!$DL$7:$DL$66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4"/>
          <c:order val="3"/>
          <c:tx>
            <c:strRef>
              <c:f>Data!$DI$5</c:f>
              <c:strCache>
                <c:ptCount val="1"/>
                <c:pt idx="0">
                  <c:v>Red Range</c:v>
                </c:pt>
              </c:strCache>
            </c:strRef>
          </c:tx>
          <c:spPr>
            <a:solidFill>
              <a:schemeClr val="accent6">
                <a:lumMod val="40000"/>
                <a:lumOff val="60000"/>
              </a:schemeClr>
            </a:solidFill>
            <a:ln>
              <a:noFill/>
            </a:ln>
          </c:spPr>
          <c:val>
            <c:numRef>
              <c:f>Data!$DI$7:$DI$66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4"/>
          <c:tx>
            <c:strRef>
              <c:f>Data!$DK$5</c:f>
              <c:strCache>
                <c:ptCount val="1"/>
                <c:pt idx="0">
                  <c:v>Radiology Amber Range</c:v>
                </c:pt>
              </c:strCache>
            </c:strRef>
          </c:tx>
          <c:spPr>
            <a:solidFill>
              <a:schemeClr val="accent2">
                <a:lumMod val="40000"/>
                <a:lumOff val="60000"/>
              </a:schemeClr>
            </a:solidFill>
            <a:ln>
              <a:noFill/>
            </a:ln>
          </c:spPr>
          <c:val>
            <c:numRef>
              <c:f>Data!$DK$7:$DK$66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gapWidth val="0"/>
        <c:overlap val="100"/>
        <c:axId val="205655040"/>
        <c:axId val="205665024"/>
      </c:barChart>
      <c:lineChart>
        <c:grouping val="standard"/>
        <c:ser>
          <c:idx val="2"/>
          <c:order val="0"/>
          <c:tx>
            <c:strRef>
              <c:f>Data!$DM$5</c:f>
              <c:strCache>
                <c:ptCount val="1"/>
                <c:pt idx="0">
                  <c:v>% Variance Diagnostic Imaging</c:v>
                </c:pt>
              </c:strCache>
            </c:strRef>
          </c:tx>
          <c:spPr>
            <a:ln>
              <a:solidFill>
                <a:schemeClr val="tx1"/>
              </a:solidFill>
            </a:ln>
          </c:spPr>
          <c:marker>
            <c:symbol val="diamond"/>
            <c:size val="7"/>
            <c:spPr>
              <a:solidFill>
                <a:srgbClr val="4F81BD"/>
              </a:solidFill>
              <a:ln>
                <a:solidFill>
                  <a:srgbClr val="4F81BD"/>
                </a:solidFill>
              </a:ln>
            </c:spPr>
          </c:marker>
          <c:dPt>
            <c:idx val="12"/>
            <c:spPr>
              <a:ln>
                <a:noFill/>
              </a:ln>
            </c:spPr>
          </c:dPt>
          <c:dPt>
            <c:idx val="24"/>
            <c:spPr>
              <a:ln>
                <a:noFill/>
              </a:ln>
            </c:spPr>
          </c:dPt>
          <c:dPt>
            <c:idx val="36"/>
            <c:spPr>
              <a:ln>
                <a:noFill/>
              </a:ln>
            </c:spPr>
          </c:dPt>
          <c:dLbls>
            <c:dLbl>
              <c:idx val="12"/>
              <c:layout>
                <c:manualLayout>
                  <c:x val="-1.1604038217027938E-2"/>
                  <c:y val="0.13845527121609799"/>
                </c:manualLayout>
              </c:layout>
              <c:dLblPos val="r"/>
              <c:showVal val="1"/>
            </c:dLbl>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Data!$DM$7:$DM$66</c:f>
              <c:numCache>
                <c:formatCode>0.0%</c:formatCode>
                <c:ptCount val="37"/>
                <c:pt idx="0">
                  <c:v>0.122</c:v>
                </c:pt>
                <c:pt idx="1">
                  <c:v>9.1999999999999998E-2</c:v>
                </c:pt>
                <c:pt idx="2">
                  <c:v>9.7000000000000003E-2</c:v>
                </c:pt>
                <c:pt idx="3">
                  <c:v>7.3999999999999996E-2</c:v>
                </c:pt>
                <c:pt idx="4">
                  <c:v>0.106</c:v>
                </c:pt>
                <c:pt idx="5">
                  <c:v>0.107</c:v>
                </c:pt>
                <c:pt idx="6">
                  <c:v>0.104</c:v>
                </c:pt>
                <c:pt idx="7">
                  <c:v>0.129</c:v>
                </c:pt>
                <c:pt idx="8">
                  <c:v>0.13</c:v>
                </c:pt>
                <c:pt idx="9">
                  <c:v>0.125</c:v>
                </c:pt>
                <c:pt idx="10">
                  <c:v>0.122</c:v>
                </c:pt>
                <c:pt idx="11">
                  <c:v>0.13200000000000001</c:v>
                </c:pt>
                <c:pt idx="12">
                  <c:v>-3.0000000000000001E-3</c:v>
                </c:pt>
                <c:pt idx="13">
                  <c:v>1.7000000000000001E-2</c:v>
                </c:pt>
                <c:pt idx="14">
                  <c:v>3.0000000000000001E-3</c:v>
                </c:pt>
                <c:pt idx="15">
                  <c:v>-1.7000000000000001E-2</c:v>
                </c:pt>
                <c:pt idx="16">
                  <c:v>-8.0000000000000002E-3</c:v>
                </c:pt>
                <c:pt idx="17">
                  <c:v>1.0999999999999999E-2</c:v>
                </c:pt>
                <c:pt idx="18">
                  <c:v>2.5000000000000001E-2</c:v>
                </c:pt>
                <c:pt idx="19">
                  <c:v>2.1000000000000001E-2</c:v>
                </c:pt>
                <c:pt idx="20">
                  <c:v>0.03</c:v>
                </c:pt>
                <c:pt idx="21">
                  <c:v>0.03</c:v>
                </c:pt>
                <c:pt idx="22">
                  <c:v>2.5999999999999999E-2</c:v>
                </c:pt>
                <c:pt idx="23">
                  <c:v>2.8000000000000001E-2</c:v>
                </c:pt>
                <c:pt idx="24">
                  <c:v>4.0000000000000001E-3</c:v>
                </c:pt>
                <c:pt idx="25">
                  <c:v>8.0000000000000002E-3</c:v>
                </c:pt>
                <c:pt idx="26">
                  <c:v>3.4000000000000002E-2</c:v>
                </c:pt>
                <c:pt idx="27">
                  <c:v>5.0999999999999997E-2</c:v>
                </c:pt>
                <c:pt idx="28">
                  <c:v>6.0999999999999999E-2</c:v>
                </c:pt>
                <c:pt idx="29">
                  <c:v>8.2000000000000003E-2</c:v>
                </c:pt>
                <c:pt idx="30">
                  <c:v>9.1999999999999998E-2</c:v>
                </c:pt>
                <c:pt idx="31">
                  <c:v>9.4E-2</c:v>
                </c:pt>
                <c:pt idx="32">
                  <c:v>8.3000000000000004E-2</c:v>
                </c:pt>
                <c:pt idx="33">
                  <c:v>7.9000000000000001E-2</c:v>
                </c:pt>
                <c:pt idx="34">
                  <c:v>8.4000000000000005E-2</c:v>
                </c:pt>
                <c:pt idx="35">
                  <c:v>0.108</c:v>
                </c:pt>
                <c:pt idx="36">
                  <c:v>5.8000000000000003E-2</c:v>
                </c:pt>
              </c:numCache>
            </c:numRef>
          </c:val>
        </c:ser>
        <c:marker val="1"/>
        <c:axId val="205655040"/>
        <c:axId val="205665024"/>
      </c:lineChart>
      <c:scatterChart>
        <c:scatterStyle val="lineMarker"/>
        <c:ser>
          <c:idx val="5"/>
          <c:order val="5"/>
          <c:tx>
            <c:strRef>
              <c:f>Data!$DN$5</c:f>
              <c:strCache>
                <c:ptCount val="1"/>
                <c:pt idx="0">
                  <c:v>Diagnostic Imaging Adjustment</c:v>
                </c:pt>
              </c:strCache>
            </c:strRef>
          </c:tx>
          <c:spPr>
            <a:ln w="28575">
              <a:noFill/>
            </a:ln>
          </c:spPr>
          <c:dPt>
            <c:idx val="12"/>
            <c:marker>
              <c:symbol val="none"/>
            </c:marker>
          </c:dPt>
          <c:errBars>
            <c:errDir val="y"/>
            <c:errBarType val="both"/>
            <c:errValType val="fixedVal"/>
            <c:noEndCap val="1"/>
            <c:val val="1"/>
            <c:spPr>
              <a:ln>
                <a:prstDash val="dash"/>
              </a:ln>
            </c:spPr>
          </c:errBars>
          <c:yVal>
            <c:numRef>
              <c:f>Data!$DN$7:$DN$66</c:f>
              <c:numCache>
                <c:formatCode>0.0%</c:formatCode>
                <c:ptCount val="37"/>
                <c:pt idx="12">
                  <c:v>0</c:v>
                </c:pt>
              </c:numCache>
            </c:numRef>
          </c:yVal>
        </c:ser>
        <c:axId val="205655040"/>
        <c:axId val="205665024"/>
      </c:scatterChart>
      <c:catAx>
        <c:axId val="205655040"/>
        <c:scaling>
          <c:orientation val="minMax"/>
        </c:scaling>
        <c:axPos val="b"/>
        <c:numFmt formatCode="mmm\-yy" sourceLinked="1"/>
        <c:tickLblPos val="low"/>
        <c:txPr>
          <a:bodyPr rot="-5400000" vert="horz"/>
          <a:lstStyle/>
          <a:p>
            <a:pPr>
              <a:defRPr/>
            </a:pPr>
            <a:endParaRPr lang="en-US"/>
          </a:p>
        </c:txPr>
        <c:crossAx val="205665024"/>
        <c:crosses val="autoZero"/>
        <c:auto val="1"/>
        <c:lblAlgn val="ctr"/>
        <c:lblOffset val="100"/>
      </c:catAx>
      <c:valAx>
        <c:axId val="205665024"/>
        <c:scaling>
          <c:orientation val="minMax"/>
          <c:max val="0.15000000000000024"/>
          <c:min val="-0.2"/>
        </c:scaling>
        <c:axPos val="l"/>
        <c:numFmt formatCode="0%" sourceLinked="0"/>
        <c:tickLblPos val="nextTo"/>
        <c:crossAx val="20565504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1"/>
          <c:order val="1"/>
          <c:tx>
            <c:strRef>
              <c:f>Data!$CY$5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Data!$CY$7:$CY$66</c:f>
              <c:numCache>
                <c:formatCode>0.0%</c:formatCode>
                <c:ptCount val="37"/>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0.4</c:v>
                </c:pt>
                <c:pt idx="15">
                  <c:v>0.4</c:v>
                </c:pt>
                <c:pt idx="16">
                  <c:v>0.4</c:v>
                </c:pt>
                <c:pt idx="17">
                  <c:v>0.4</c:v>
                </c:pt>
                <c:pt idx="18">
                  <c:v>0.4</c:v>
                </c:pt>
                <c:pt idx="19">
                  <c:v>0.4</c:v>
                </c:pt>
                <c:pt idx="20">
                  <c:v>0.4</c:v>
                </c:pt>
                <c:pt idx="21">
                  <c:v>0.4</c:v>
                </c:pt>
                <c:pt idx="22">
                  <c:v>0.4</c:v>
                </c:pt>
                <c:pt idx="23">
                  <c:v>0.4</c:v>
                </c:pt>
                <c:pt idx="24">
                  <c:v>0.4</c:v>
                </c:pt>
                <c:pt idx="25">
                  <c:v>0.4</c:v>
                </c:pt>
                <c:pt idx="26">
                  <c:v>0.4</c:v>
                </c:pt>
                <c:pt idx="27">
                  <c:v>0.4</c:v>
                </c:pt>
                <c:pt idx="28">
                  <c:v>0.4</c:v>
                </c:pt>
                <c:pt idx="29">
                  <c:v>0.4</c:v>
                </c:pt>
                <c:pt idx="30">
                  <c:v>0.4</c:v>
                </c:pt>
                <c:pt idx="31">
                  <c:v>0.4</c:v>
                </c:pt>
                <c:pt idx="32">
                  <c:v>0.4</c:v>
                </c:pt>
                <c:pt idx="33">
                  <c:v>0.4</c:v>
                </c:pt>
                <c:pt idx="34">
                  <c:v>0.4</c:v>
                </c:pt>
                <c:pt idx="35">
                  <c:v>0.4</c:v>
                </c:pt>
                <c:pt idx="36">
                  <c:v>0.4</c:v>
                </c:pt>
              </c:numCache>
            </c:numRef>
          </c:val>
        </c:ser>
        <c:ser>
          <c:idx val="2"/>
          <c:order val="2"/>
          <c:tx>
            <c:strRef>
              <c:f>Data!$CZ$5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Data!$CZ$7:$CZ$66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numCache>
            </c:numRef>
          </c:val>
        </c:ser>
        <c:ser>
          <c:idx val="3"/>
          <c:order val="3"/>
          <c:tx>
            <c:strRef>
              <c:f>Data!$DA$5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Data!$DA$7:$DA$66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numCache>
            </c:numRef>
          </c:val>
        </c:ser>
        <c:gapWidth val="0"/>
        <c:overlap val="100"/>
        <c:axId val="205737984"/>
        <c:axId val="205739520"/>
      </c:barChart>
      <c:lineChart>
        <c:grouping val="standard"/>
        <c:ser>
          <c:idx val="0"/>
          <c:order val="0"/>
          <c:tx>
            <c:strRef>
              <c:f>Data!$CX$5</c:f>
              <c:strCache>
                <c:ptCount val="1"/>
                <c:pt idx="0">
                  <c:v>Percentage variance</c:v>
                </c:pt>
              </c:strCache>
            </c:strRef>
          </c:tx>
          <c:spPr>
            <a:ln>
              <a:solidFill>
                <a:schemeClr val="tx1"/>
              </a:solidFill>
            </a:ln>
          </c:spPr>
          <c:dPt>
            <c:idx val="12"/>
            <c:spPr>
              <a:ln>
                <a:noFill/>
              </a:ln>
            </c:spPr>
          </c:dPt>
          <c:dPt>
            <c:idx val="24"/>
            <c:spPr>
              <a:ln>
                <a:noFill/>
              </a:ln>
            </c:spPr>
          </c:dPt>
          <c:dPt>
            <c:idx val="36"/>
            <c:spPr>
              <a:ln>
                <a:noFill/>
              </a:ln>
            </c:spPr>
          </c:dPt>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Data!$CX$7:$CX$66</c:f>
              <c:numCache>
                <c:formatCode>0.0%</c:formatCode>
                <c:ptCount val="37"/>
                <c:pt idx="2">
                  <c:v>0.15698587127158556</c:v>
                </c:pt>
                <c:pt idx="3">
                  <c:v>0.30654420206659011</c:v>
                </c:pt>
                <c:pt idx="4">
                  <c:v>0.29055258467023171</c:v>
                </c:pt>
                <c:pt idx="5">
                  <c:v>0.39259796806966618</c:v>
                </c:pt>
                <c:pt idx="6">
                  <c:v>0.25903614457831325</c:v>
                </c:pt>
                <c:pt idx="7">
                  <c:v>0.1211453744493392</c:v>
                </c:pt>
                <c:pt idx="8">
                  <c:v>2.111893293812523E-2</c:v>
                </c:pt>
                <c:pt idx="9">
                  <c:v>3.9486356340288922E-2</c:v>
                </c:pt>
                <c:pt idx="10">
                  <c:v>0</c:v>
                </c:pt>
                <c:pt idx="11">
                  <c:v>-1.6194331983805668E-2</c:v>
                </c:pt>
                <c:pt idx="12">
                  <c:v>0</c:v>
                </c:pt>
                <c:pt idx="13">
                  <c:v>0</c:v>
                </c:pt>
                <c:pt idx="14">
                  <c:v>-0.19257773319959878</c:v>
                </c:pt>
                <c:pt idx="15">
                  <c:v>-0.12105263157894737</c:v>
                </c:pt>
                <c:pt idx="16">
                  <c:v>0.15288518738845924</c:v>
                </c:pt>
                <c:pt idx="17">
                  <c:v>7.730560578661845E-2</c:v>
                </c:pt>
                <c:pt idx="18">
                  <c:v>9.4605160281469897E-2</c:v>
                </c:pt>
                <c:pt idx="19">
                  <c:v>0.10003437607425232</c:v>
                </c:pt>
                <c:pt idx="20">
                  <c:v>2.7761370348493797E-2</c:v>
                </c:pt>
                <c:pt idx="21">
                  <c:v>7.9769736842105268E-2</c:v>
                </c:pt>
                <c:pt idx="22">
                  <c:v>4.1852402179296679E-2</c:v>
                </c:pt>
                <c:pt idx="23">
                  <c:v>9.3333333333333341E-3</c:v>
                </c:pt>
                <c:pt idx="24">
                  <c:v>0</c:v>
                </c:pt>
                <c:pt idx="25">
                  <c:v>-0.19714285714285715</c:v>
                </c:pt>
                <c:pt idx="26">
                  <c:v>-6.6413662239089177E-2</c:v>
                </c:pt>
                <c:pt idx="27">
                  <c:v>8.302354399008674E-2</c:v>
                </c:pt>
                <c:pt idx="28">
                  <c:v>0.14320987654320988</c:v>
                </c:pt>
                <c:pt idx="29">
                  <c:v>2.4660912453760789E-3</c:v>
                </c:pt>
                <c:pt idx="30">
                  <c:v>-1.1793611793611793E-2</c:v>
                </c:pt>
                <c:pt idx="31">
                  <c:v>-1.7551020408163264E-2</c:v>
                </c:pt>
                <c:pt idx="32">
                  <c:v>-5.5267702936096716E-3</c:v>
                </c:pt>
                <c:pt idx="33">
                  <c:v>3.003003003003003E-2</c:v>
                </c:pt>
                <c:pt idx="34">
                  <c:v>3.5278514588859416E-2</c:v>
                </c:pt>
                <c:pt idx="35">
                  <c:v>1.4503090822634332E-2</c:v>
                </c:pt>
              </c:numCache>
            </c:numRef>
          </c:val>
        </c:ser>
        <c:marker val="1"/>
        <c:axId val="205737984"/>
        <c:axId val="205739520"/>
      </c:lineChart>
      <c:dateAx>
        <c:axId val="205737984"/>
        <c:scaling>
          <c:orientation val="minMax"/>
        </c:scaling>
        <c:axPos val="b"/>
        <c:numFmt formatCode="mmm\-yy" sourceLinked="1"/>
        <c:tickLblPos val="low"/>
        <c:txPr>
          <a:bodyPr rot="-5400000" vert="horz"/>
          <a:lstStyle/>
          <a:p>
            <a:pPr>
              <a:defRPr/>
            </a:pPr>
            <a:endParaRPr lang="en-US"/>
          </a:p>
        </c:txPr>
        <c:crossAx val="205739520"/>
        <c:crosses val="autoZero"/>
        <c:auto val="1"/>
        <c:lblOffset val="100"/>
      </c:dateAx>
      <c:valAx>
        <c:axId val="205739520"/>
        <c:scaling>
          <c:orientation val="minMax"/>
          <c:max val="0.4"/>
          <c:min val="-0.4"/>
        </c:scaling>
        <c:axPos val="l"/>
        <c:numFmt formatCode="0.0%" sourceLinked="1"/>
        <c:tickLblPos val="nextTo"/>
        <c:crossAx val="205737984"/>
        <c:crosses val="autoZero"/>
        <c:crossBetween val="between"/>
      </c:valAx>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3.9591493131218777E-2"/>
          <c:y val="3.7669874599008481E-2"/>
          <c:w val="0.95376997540911101"/>
          <c:h val="0.85539829840540393"/>
        </c:manualLayout>
      </c:layout>
      <c:areaChart>
        <c:grouping val="stacked"/>
        <c:ser>
          <c:idx val="2"/>
          <c:order val="1"/>
          <c:tx>
            <c:strRef>
              <c:f>Data!$EE$5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Data!$EE$7:$EE$66</c:f>
              <c:numCache>
                <c:formatCode>0.0%</c:formatCode>
                <c:ptCount val="37"/>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numCache>
            </c:numRef>
          </c:val>
        </c:ser>
        <c:ser>
          <c:idx val="4"/>
          <c:order val="2"/>
          <c:tx>
            <c:strRef>
              <c:f>Data!$EF$5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Data!$EF$7:$EF$66</c:f>
              <c:numCache>
                <c:formatCode>0.0%</c:formatCode>
                <c:ptCount val="37"/>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numCache>
            </c:numRef>
          </c:val>
        </c:ser>
        <c:ser>
          <c:idx val="3"/>
          <c:order val="3"/>
          <c:tx>
            <c:strRef>
              <c:f>Data!$EG$5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Data!$EG$7:$EG$66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1"/>
          <c:order val="4"/>
          <c:tx>
            <c:strRef>
              <c:f>Data!$EH$5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Data!$EH$7:$EH$66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05844864"/>
        <c:axId val="205846400"/>
      </c:areaChart>
      <c:lineChart>
        <c:grouping val="standard"/>
        <c:ser>
          <c:idx val="0"/>
          <c:order val="0"/>
          <c:tx>
            <c:strRef>
              <c:f>Data!$ED$5</c:f>
              <c:strCache>
                <c:ptCount val="1"/>
                <c:pt idx="0">
                  <c:v>% Bed Occupancy Elective Acute  Wards</c:v>
                </c:pt>
              </c:strCache>
            </c:strRef>
          </c:tx>
          <c:spPr>
            <a:ln>
              <a:solidFill>
                <a:sysClr val="windowText" lastClr="000000"/>
              </a:solidFill>
            </a:ln>
          </c:spPr>
          <c:dLbls>
            <c:txPr>
              <a:bodyPr rot="-5400000" vert="horz"/>
              <a:lstStyle/>
              <a:p>
                <a:pPr>
                  <a:defRPr sz="800"/>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Data!$ED$7:$ED$66</c:f>
              <c:numCache>
                <c:formatCode>0.0%</c:formatCode>
                <c:ptCount val="37"/>
                <c:pt idx="0">
                  <c:v>0.79600000000000004</c:v>
                </c:pt>
                <c:pt idx="1">
                  <c:v>0.81899999999999995</c:v>
                </c:pt>
                <c:pt idx="2">
                  <c:v>0.78800000000000003</c:v>
                </c:pt>
                <c:pt idx="3">
                  <c:v>0.76500000000000001</c:v>
                </c:pt>
                <c:pt idx="4">
                  <c:v>0.78</c:v>
                </c:pt>
                <c:pt idx="5">
                  <c:v>0.73199999999999998</c:v>
                </c:pt>
                <c:pt idx="6">
                  <c:v>0.77500000000000002</c:v>
                </c:pt>
                <c:pt idx="7">
                  <c:v>0.75700000000000001</c:v>
                </c:pt>
                <c:pt idx="8">
                  <c:v>0.71199999999999997</c:v>
                </c:pt>
                <c:pt idx="9">
                  <c:v>0.76600000000000001</c:v>
                </c:pt>
                <c:pt idx="10">
                  <c:v>0.79400000000000004</c:v>
                </c:pt>
                <c:pt idx="11">
                  <c:v>0.71899999999999997</c:v>
                </c:pt>
                <c:pt idx="12">
                  <c:v>0.68200000000000005</c:v>
                </c:pt>
                <c:pt idx="13">
                  <c:v>0.75900000000000001</c:v>
                </c:pt>
                <c:pt idx="14">
                  <c:v>0.78500000000000003</c:v>
                </c:pt>
                <c:pt idx="15">
                  <c:v>0.70399999999999996</c:v>
                </c:pt>
                <c:pt idx="16">
                  <c:v>0.83599999999999997</c:v>
                </c:pt>
                <c:pt idx="17">
                  <c:v>0.746</c:v>
                </c:pt>
                <c:pt idx="18">
                  <c:v>0.82899999999999996</c:v>
                </c:pt>
                <c:pt idx="19">
                  <c:v>0.79200000000000004</c:v>
                </c:pt>
                <c:pt idx="20">
                  <c:v>0.72599999999999998</c:v>
                </c:pt>
                <c:pt idx="21">
                  <c:v>0.755</c:v>
                </c:pt>
                <c:pt idx="22">
                  <c:v>0.76700000000000002</c:v>
                </c:pt>
                <c:pt idx="23">
                  <c:v>0.78500000000000003</c:v>
                </c:pt>
                <c:pt idx="24">
                  <c:v>0.754</c:v>
                </c:pt>
                <c:pt idx="25">
                  <c:v>0.77600000000000002</c:v>
                </c:pt>
                <c:pt idx="26">
                  <c:v>0.81200000000000006</c:v>
                </c:pt>
                <c:pt idx="27">
                  <c:v>0.82499999999999996</c:v>
                </c:pt>
                <c:pt idx="28">
                  <c:v>0.83499999999999996</c:v>
                </c:pt>
                <c:pt idx="29">
                  <c:v>0.76600000000000001</c:v>
                </c:pt>
                <c:pt idx="30">
                  <c:v>0.79</c:v>
                </c:pt>
                <c:pt idx="31">
                  <c:v>0.81699999999999995</c:v>
                </c:pt>
                <c:pt idx="32">
                  <c:v>0.80300000000000005</c:v>
                </c:pt>
                <c:pt idx="33">
                  <c:v>0.77400000000000002</c:v>
                </c:pt>
                <c:pt idx="34">
                  <c:v>0.79400000000000004</c:v>
                </c:pt>
                <c:pt idx="35">
                  <c:v>0.81299999999999994</c:v>
                </c:pt>
              </c:numCache>
            </c:numRef>
          </c:val>
        </c:ser>
        <c:marker val="1"/>
        <c:axId val="205844864"/>
        <c:axId val="205846400"/>
      </c:lineChart>
      <c:dateAx>
        <c:axId val="205844864"/>
        <c:scaling>
          <c:orientation val="minMax"/>
        </c:scaling>
        <c:axPos val="b"/>
        <c:numFmt formatCode="mmm\-yy" sourceLinked="1"/>
        <c:tickLblPos val="nextTo"/>
        <c:txPr>
          <a:bodyPr rot="-5400000" vert="horz"/>
          <a:lstStyle/>
          <a:p>
            <a:pPr>
              <a:defRPr sz="800"/>
            </a:pPr>
            <a:endParaRPr lang="en-US"/>
          </a:p>
        </c:txPr>
        <c:crossAx val="205846400"/>
        <c:crosses val="autoZero"/>
        <c:auto val="1"/>
        <c:lblOffset val="100"/>
      </c:dateAx>
      <c:valAx>
        <c:axId val="205846400"/>
        <c:scaling>
          <c:orientation val="minMax"/>
          <c:max val="1"/>
          <c:min val="0.65000000000002234"/>
        </c:scaling>
        <c:axPos val="l"/>
        <c:numFmt formatCode="0%" sourceLinked="0"/>
        <c:tickLblPos val="nextTo"/>
        <c:crossAx val="205844864"/>
        <c:crosses val="autoZero"/>
        <c:crossBetween val="between"/>
      </c:valAx>
      <c:spPr>
        <a:noFill/>
        <a:ln>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992607717116691"/>
        </c:manualLayout>
      </c:layout>
      <c:areaChart>
        <c:grouping val="stacked"/>
        <c:ser>
          <c:idx val="2"/>
          <c:order val="1"/>
          <c:tx>
            <c:strRef>
              <c:f>Data!$EE$5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Data!$EE$7:$EE$66</c:f>
              <c:numCache>
                <c:formatCode>0.0%</c:formatCode>
                <c:ptCount val="37"/>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numCache>
            </c:numRef>
          </c:val>
        </c:ser>
        <c:ser>
          <c:idx val="4"/>
          <c:order val="2"/>
          <c:tx>
            <c:strRef>
              <c:f>Data!$EF$5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Data!$EF$7:$EF$66</c:f>
              <c:numCache>
                <c:formatCode>0.0%</c:formatCode>
                <c:ptCount val="37"/>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numCache>
            </c:numRef>
          </c:val>
        </c:ser>
        <c:ser>
          <c:idx val="3"/>
          <c:order val="3"/>
          <c:tx>
            <c:strRef>
              <c:f>Data!$EG$5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Data!$EG$7:$EG$66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1"/>
          <c:order val="4"/>
          <c:tx>
            <c:strRef>
              <c:f>Data!$EH$5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Data!$EH$7:$EH$66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05866880"/>
        <c:axId val="205868416"/>
      </c:areaChart>
      <c:lineChart>
        <c:grouping val="standard"/>
        <c:ser>
          <c:idx val="0"/>
          <c:order val="0"/>
          <c:tx>
            <c:strRef>
              <c:f>Data!$EI$5</c:f>
              <c:strCache>
                <c:ptCount val="1"/>
                <c:pt idx="0">
                  <c:v>% Bed Occupancy NSD Ward</c:v>
                </c:pt>
              </c:strCache>
            </c:strRef>
          </c:tx>
          <c:spPr>
            <a:ln>
              <a:solidFill>
                <a:sysClr val="windowText" lastClr="000000"/>
              </a:solidFill>
            </a:ln>
          </c:spPr>
          <c:marker>
            <c:symbol val="diamond"/>
            <c:size val="5"/>
          </c:marker>
          <c:dLbls>
            <c:dLbl>
              <c:idx val="28"/>
              <c:layout>
                <c:manualLayout>
                  <c:x val="-1.8076151390293463E-2"/>
                  <c:y val="0.1285804992510319"/>
                </c:manualLayout>
              </c:layout>
              <c:dLblPos val="r"/>
              <c:showVal val="1"/>
            </c:dLbl>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Data!$EI$7:$EI$66</c:f>
              <c:numCache>
                <c:formatCode>0.0%</c:formatCode>
                <c:ptCount val="37"/>
                <c:pt idx="0">
                  <c:v>0.996</c:v>
                </c:pt>
                <c:pt idx="1">
                  <c:v>0.89100000000000001</c:v>
                </c:pt>
                <c:pt idx="2">
                  <c:v>0.85</c:v>
                </c:pt>
                <c:pt idx="3">
                  <c:v>0.78600000000000003</c:v>
                </c:pt>
                <c:pt idx="4">
                  <c:v>0.84299999999999997</c:v>
                </c:pt>
                <c:pt idx="5">
                  <c:v>0.85</c:v>
                </c:pt>
                <c:pt idx="6">
                  <c:v>0.79100000000000004</c:v>
                </c:pt>
                <c:pt idx="7">
                  <c:v>0.82699999999999996</c:v>
                </c:pt>
                <c:pt idx="8">
                  <c:v>0.73399999999999999</c:v>
                </c:pt>
                <c:pt idx="9">
                  <c:v>0.76500000000000001</c:v>
                </c:pt>
                <c:pt idx="10">
                  <c:v>0.879</c:v>
                </c:pt>
                <c:pt idx="11">
                  <c:v>0.85899999999999999</c:v>
                </c:pt>
                <c:pt idx="12">
                  <c:v>0.76</c:v>
                </c:pt>
                <c:pt idx="13">
                  <c:v>0.96799999999999997</c:v>
                </c:pt>
                <c:pt idx="14">
                  <c:v>0.95799999999999996</c:v>
                </c:pt>
                <c:pt idx="15">
                  <c:v>0.95399999999999996</c:v>
                </c:pt>
                <c:pt idx="16">
                  <c:v>0.93500000000000005</c:v>
                </c:pt>
                <c:pt idx="17">
                  <c:v>0.86799999999999999</c:v>
                </c:pt>
                <c:pt idx="18">
                  <c:v>0.94299999999999995</c:v>
                </c:pt>
                <c:pt idx="19">
                  <c:v>0.91800000000000004</c:v>
                </c:pt>
                <c:pt idx="20">
                  <c:v>0.875</c:v>
                </c:pt>
                <c:pt idx="21">
                  <c:v>0.89500000000000002</c:v>
                </c:pt>
                <c:pt idx="22">
                  <c:v>0.85299999999999998</c:v>
                </c:pt>
                <c:pt idx="23">
                  <c:v>0.91900000000000004</c:v>
                </c:pt>
                <c:pt idx="24">
                  <c:v>0.88800000000000001</c:v>
                </c:pt>
                <c:pt idx="25">
                  <c:v>0.90300000000000002</c:v>
                </c:pt>
                <c:pt idx="26">
                  <c:v>0.88400000000000001</c:v>
                </c:pt>
                <c:pt idx="27">
                  <c:v>0.84299999999999997</c:v>
                </c:pt>
                <c:pt idx="28">
                  <c:v>0.98799999999999999</c:v>
                </c:pt>
                <c:pt idx="29">
                  <c:v>0.84199999999999997</c:v>
                </c:pt>
                <c:pt idx="30">
                  <c:v>0.92300000000000004</c:v>
                </c:pt>
                <c:pt idx="31">
                  <c:v>0.97099999999999997</c:v>
                </c:pt>
                <c:pt idx="32">
                  <c:v>0.86299999999999999</c:v>
                </c:pt>
                <c:pt idx="33">
                  <c:v>0.86799999999999999</c:v>
                </c:pt>
                <c:pt idx="34">
                  <c:v>0.89700000000000002</c:v>
                </c:pt>
                <c:pt idx="35">
                  <c:v>0.89100000000000001</c:v>
                </c:pt>
              </c:numCache>
            </c:numRef>
          </c:val>
        </c:ser>
        <c:marker val="1"/>
        <c:axId val="205866880"/>
        <c:axId val="205868416"/>
      </c:lineChart>
      <c:dateAx>
        <c:axId val="205866880"/>
        <c:scaling>
          <c:orientation val="minMax"/>
        </c:scaling>
        <c:axPos val="b"/>
        <c:numFmt formatCode="mmm\-yy" sourceLinked="1"/>
        <c:tickLblPos val="nextTo"/>
        <c:txPr>
          <a:bodyPr rot="-5400000" vert="horz"/>
          <a:lstStyle/>
          <a:p>
            <a:pPr>
              <a:defRPr sz="800"/>
            </a:pPr>
            <a:endParaRPr lang="en-US"/>
          </a:p>
        </c:txPr>
        <c:crossAx val="205868416"/>
        <c:crosses val="autoZero"/>
        <c:auto val="1"/>
        <c:lblOffset val="100"/>
      </c:dateAx>
      <c:valAx>
        <c:axId val="205868416"/>
        <c:scaling>
          <c:orientation val="minMax"/>
          <c:max val="1"/>
          <c:min val="0.65000000000002234"/>
        </c:scaling>
        <c:axPos val="l"/>
        <c:numFmt formatCode="0%" sourceLinked="0"/>
        <c:tickLblPos val="nextTo"/>
        <c:crossAx val="20586688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858"/>
        </c:manualLayout>
      </c:layout>
      <c:areaChart>
        <c:grouping val="stacked"/>
        <c:ser>
          <c:idx val="2"/>
          <c:order val="0"/>
          <c:tx>
            <c:strRef>
              <c:f>Data!$AA$5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Data!$AA$19:$AA$66</c:f>
              <c:numCache>
                <c:formatCode>0%</c:formatCode>
                <c:ptCount val="25"/>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numCache>
            </c:numRef>
          </c:val>
        </c:ser>
        <c:ser>
          <c:idx val="3"/>
          <c:order val="1"/>
          <c:tx>
            <c:strRef>
              <c:f>Data!$Z$5</c:f>
              <c:strCache>
                <c:ptCount val="1"/>
                <c:pt idx="0">
                  <c:v>Amber Range</c:v>
                </c:pt>
              </c:strCache>
            </c:strRef>
          </c:tx>
          <c:spPr>
            <a:solidFill>
              <a:schemeClr val="accent6">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Data!$Z$19:$Z$66</c:f>
              <c:numCache>
                <c:formatCode>0%</c:formatCode>
                <c:ptCount val="25"/>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numCache>
            </c:numRef>
          </c:val>
        </c:ser>
        <c:ser>
          <c:idx val="1"/>
          <c:order val="2"/>
          <c:tx>
            <c:strRef>
              <c:f>Data!$Y$5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Data!$Y$19:$Y$66</c:f>
              <c:numCache>
                <c:formatCode>0%</c:formatCode>
                <c:ptCount val="25"/>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numCache>
            </c:numRef>
          </c:val>
        </c:ser>
        <c:axId val="158061696"/>
        <c:axId val="158063232"/>
      </c:areaChart>
      <c:lineChart>
        <c:grouping val="standard"/>
        <c:ser>
          <c:idx val="0"/>
          <c:order val="3"/>
          <c:tx>
            <c:strRef>
              <c:f>Data!$X$5</c:f>
              <c:strCache>
                <c:ptCount val="1"/>
                <c:pt idx="0">
                  <c:v>Percentage of stage 2 complaints responded within 20 days</c:v>
                </c:pt>
              </c:strCache>
            </c:strRef>
          </c:tx>
          <c:spPr>
            <a:ln>
              <a:solidFill>
                <a:schemeClr val="tx1"/>
              </a:solidFill>
            </a:ln>
          </c:spPr>
          <c:dLbls>
            <c:dLbl>
              <c:idx val="4"/>
              <c:layout>
                <c:manualLayout>
                  <c:x val="-2.0196949065577351E-2"/>
                  <c:y val="-0.12082962962962963"/>
                </c:manualLayout>
              </c:layout>
              <c:dLblPos val="r"/>
              <c:showVal val="1"/>
            </c:dLbl>
            <c:txPr>
              <a:bodyPr rot="-5400000" vert="horz"/>
              <a:lstStyle/>
              <a:p>
                <a:pPr>
                  <a:defRPr/>
                </a:pPr>
                <a:endParaRPr lang="en-US"/>
              </a:p>
            </c:txPr>
            <c:dLblPos val="b"/>
            <c:showVal val="1"/>
          </c:dLbls>
          <c:val>
            <c:numRef>
              <c:f>Data!$X$19:$X$66</c:f>
              <c:numCache>
                <c:formatCode>0%</c:formatCode>
                <c:ptCount val="25"/>
                <c:pt idx="0">
                  <c:v>0.33</c:v>
                </c:pt>
                <c:pt idx="1">
                  <c:v>0.33</c:v>
                </c:pt>
                <c:pt idx="2">
                  <c:v>1</c:v>
                </c:pt>
                <c:pt idx="3">
                  <c:v>1</c:v>
                </c:pt>
                <c:pt idx="4">
                  <c:v>0</c:v>
                </c:pt>
                <c:pt idx="5">
                  <c:v>1</c:v>
                </c:pt>
                <c:pt idx="6">
                  <c:v>1</c:v>
                </c:pt>
                <c:pt idx="7">
                  <c:v>1</c:v>
                </c:pt>
                <c:pt idx="8">
                  <c:v>0.66</c:v>
                </c:pt>
                <c:pt idx="9">
                  <c:v>1</c:v>
                </c:pt>
                <c:pt idx="10">
                  <c:v>1</c:v>
                </c:pt>
                <c:pt idx="11">
                  <c:v>1</c:v>
                </c:pt>
                <c:pt idx="12">
                  <c:v>1</c:v>
                </c:pt>
                <c:pt idx="13">
                  <c:v>0.8</c:v>
                </c:pt>
                <c:pt idx="14">
                  <c:v>0.5</c:v>
                </c:pt>
                <c:pt idx="15">
                  <c:v>1</c:v>
                </c:pt>
                <c:pt idx="16">
                  <c:v>0.66666666666666663</c:v>
                </c:pt>
                <c:pt idx="17">
                  <c:v>1</c:v>
                </c:pt>
                <c:pt idx="18">
                  <c:v>1</c:v>
                </c:pt>
                <c:pt idx="19">
                  <c:v>0</c:v>
                </c:pt>
                <c:pt idx="20">
                  <c:v>1</c:v>
                </c:pt>
                <c:pt idx="21">
                  <c:v>0.4</c:v>
                </c:pt>
                <c:pt idx="22">
                  <c:v>0.6</c:v>
                </c:pt>
                <c:pt idx="23">
                  <c:v>0</c:v>
                </c:pt>
              </c:numCache>
            </c:numRef>
          </c:val>
        </c:ser>
        <c:marker val="1"/>
        <c:axId val="158061696"/>
        <c:axId val="158063232"/>
      </c:lineChart>
      <c:catAx>
        <c:axId val="158061696"/>
        <c:scaling>
          <c:orientation val="minMax"/>
        </c:scaling>
        <c:axPos val="b"/>
        <c:numFmt formatCode="mmm\-yy" sourceLinked="1"/>
        <c:tickLblPos val="nextTo"/>
        <c:txPr>
          <a:bodyPr rot="-5400000" vert="horz"/>
          <a:lstStyle/>
          <a:p>
            <a:pPr>
              <a:defRPr sz="900"/>
            </a:pPr>
            <a:endParaRPr lang="en-US"/>
          </a:p>
        </c:txPr>
        <c:crossAx val="158063232"/>
        <c:crosses val="autoZero"/>
        <c:auto val="1"/>
        <c:lblAlgn val="ctr"/>
        <c:lblOffset val="100"/>
      </c:catAx>
      <c:valAx>
        <c:axId val="158063232"/>
        <c:scaling>
          <c:orientation val="minMax"/>
          <c:max val="1"/>
        </c:scaling>
        <c:axPos val="l"/>
        <c:numFmt formatCode="0%" sourceLinked="0"/>
        <c:tickLblPos val="nextTo"/>
        <c:crossAx val="15806169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6377195236833722E-2"/>
          <c:y val="5.4786334383847328E-2"/>
          <c:w val="0.94767116113751393"/>
          <c:h val="0.72572530281510228"/>
        </c:manualLayout>
      </c:layout>
      <c:areaChart>
        <c:grouping val="stacked"/>
        <c:ser>
          <c:idx val="1"/>
          <c:order val="1"/>
          <c:tx>
            <c:strRef>
              <c:f>Data!$FX$5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Data!$FX$19:$FX$66</c:f>
              <c:numCache>
                <c:formatCode>0.0%</c:formatCode>
                <c:ptCount val="25"/>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numCache>
            </c:numRef>
          </c:val>
        </c:ser>
        <c:ser>
          <c:idx val="2"/>
          <c:order val="2"/>
          <c:tx>
            <c:strRef>
              <c:f>Data!$FY$5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Data!$FY$19:$FY$66</c:f>
              <c:numCache>
                <c:formatCode>0.0%</c:formatCode>
                <c:ptCount val="25"/>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numCache>
            </c:numRef>
          </c:val>
        </c:ser>
        <c:axId val="205943552"/>
        <c:axId val="205945088"/>
      </c:areaChart>
      <c:lineChart>
        <c:grouping val="standard"/>
        <c:ser>
          <c:idx val="0"/>
          <c:order val="0"/>
          <c:tx>
            <c:strRef>
              <c:f>Data!$FU$5</c:f>
              <c:strCache>
                <c:ptCount val="1"/>
                <c:pt idx="0">
                  <c:v>Stage of treatment guarantee - IP and DC (heart and lung only) %12 weeks</c:v>
                </c:pt>
              </c:strCache>
            </c:strRef>
          </c:tx>
          <c:spPr>
            <a:ln>
              <a:solidFill>
                <a:sysClr val="windowText" lastClr="000000"/>
              </a:solidFill>
            </a:ln>
          </c:spPr>
          <c:dLbls>
            <c:dLbl>
              <c:idx val="18"/>
              <c:layout>
                <c:manualLayout>
                  <c:x val="-1.8141250614876463E-2"/>
                  <c:y val="-0.13244436117551348"/>
                </c:manualLayout>
              </c:layout>
              <c:dLblPos val="r"/>
              <c:showVal val="1"/>
            </c:dLbl>
            <c:dLbl>
              <c:idx val="19"/>
              <c:dLblPos val="t"/>
              <c:showVal val="1"/>
            </c:dLbl>
            <c:dLbl>
              <c:idx val="20"/>
              <c:layout>
                <c:manualLayout>
                  <c:x val="-1.9525812596156201E-2"/>
                  <c:y val="-0.13739210528768075"/>
                </c:manualLayout>
              </c:layout>
              <c:dLblPos val="r"/>
              <c:showVal val="1"/>
            </c:dLbl>
            <c:dLbl>
              <c:idx val="21"/>
              <c:layout>
                <c:manualLayout>
                  <c:x val="-2.3886310672160606E-2"/>
                  <c:y val="-0.11247681971093358"/>
                </c:manualLayout>
              </c:layout>
              <c:dLblPos val="r"/>
              <c:showVal val="1"/>
            </c:dLbl>
            <c:txPr>
              <a:bodyPr rot="-5400000" vert="horz"/>
              <a:lstStyle/>
              <a:p>
                <a:pPr>
                  <a:defRPr sz="1000"/>
                </a:pPr>
                <a:endParaRPr lang="en-US"/>
              </a:p>
            </c:txPr>
            <c:dLblPos val="b"/>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Data!$FU$19:$FU$66</c:f>
              <c:numCache>
                <c:formatCode>0.0%</c:formatCode>
                <c:ptCount val="25"/>
                <c:pt idx="0">
                  <c:v>1</c:v>
                </c:pt>
                <c:pt idx="1">
                  <c:v>0.99299999999999999</c:v>
                </c:pt>
                <c:pt idx="2">
                  <c:v>0.98599999999999999</c:v>
                </c:pt>
                <c:pt idx="3">
                  <c:v>0.96</c:v>
                </c:pt>
                <c:pt idx="4">
                  <c:v>0.95599999999999996</c:v>
                </c:pt>
                <c:pt idx="5">
                  <c:v>0.97599999999999998</c:v>
                </c:pt>
                <c:pt idx="6">
                  <c:v>0.97</c:v>
                </c:pt>
                <c:pt idx="7">
                  <c:v>0.97399999999999998</c:v>
                </c:pt>
                <c:pt idx="8">
                  <c:v>0.96299999999999997</c:v>
                </c:pt>
                <c:pt idx="9">
                  <c:v>0.93400000000000005</c:v>
                </c:pt>
                <c:pt idx="10">
                  <c:v>0.91200000000000003</c:v>
                </c:pt>
                <c:pt idx="11">
                  <c:v>0.93100000000000005</c:v>
                </c:pt>
                <c:pt idx="12">
                  <c:v>0.93300000000000005</c:v>
                </c:pt>
                <c:pt idx="13">
                  <c:v>0.93300000000000005</c:v>
                </c:pt>
                <c:pt idx="14">
                  <c:v>0.91100000000000003</c:v>
                </c:pt>
                <c:pt idx="15">
                  <c:v>0.94399999999999995</c:v>
                </c:pt>
                <c:pt idx="16">
                  <c:v>0.94099999999999995</c:v>
                </c:pt>
                <c:pt idx="17">
                  <c:v>0.79500000000000004</c:v>
                </c:pt>
                <c:pt idx="18">
                  <c:v>0.70499999999999996</c:v>
                </c:pt>
                <c:pt idx="19">
                  <c:v>0.71799999999999997</c:v>
                </c:pt>
                <c:pt idx="20">
                  <c:v>0.66200000000000003</c:v>
                </c:pt>
                <c:pt idx="21">
                  <c:v>0.69599999999999995</c:v>
                </c:pt>
                <c:pt idx="22">
                  <c:v>0.79100000000000004</c:v>
                </c:pt>
                <c:pt idx="23">
                  <c:v>0.85633802816901405</c:v>
                </c:pt>
                <c:pt idx="24">
                  <c:v>0.84126984126984128</c:v>
                </c:pt>
              </c:numCache>
            </c:numRef>
          </c:val>
        </c:ser>
        <c:marker val="1"/>
        <c:axId val="205943552"/>
        <c:axId val="205945088"/>
      </c:lineChart>
      <c:dateAx>
        <c:axId val="205943552"/>
        <c:scaling>
          <c:orientation val="minMax"/>
        </c:scaling>
        <c:axPos val="b"/>
        <c:numFmt formatCode="mmm\-yy" sourceLinked="1"/>
        <c:tickLblPos val="nextTo"/>
        <c:txPr>
          <a:bodyPr rot="-5400000" vert="horz"/>
          <a:lstStyle/>
          <a:p>
            <a:pPr>
              <a:defRPr sz="800"/>
            </a:pPr>
            <a:endParaRPr lang="en-US"/>
          </a:p>
        </c:txPr>
        <c:crossAx val="205945088"/>
        <c:crosses val="autoZero"/>
        <c:auto val="1"/>
        <c:lblOffset val="100"/>
      </c:dateAx>
      <c:valAx>
        <c:axId val="205945088"/>
        <c:scaling>
          <c:orientation val="minMax"/>
          <c:max val="1"/>
          <c:min val="0.60000000000000064"/>
        </c:scaling>
        <c:axPos val="l"/>
        <c:numFmt formatCode="0%" sourceLinked="0"/>
        <c:tickLblPos val="nextTo"/>
        <c:crossAx val="20594355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409289160547246"/>
        </c:manualLayout>
      </c:layout>
      <c:areaChart>
        <c:grouping val="stacked"/>
        <c:ser>
          <c:idx val="2"/>
          <c:order val="1"/>
          <c:tx>
            <c:strRef>
              <c:f>Data!$EE$5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Data!$EE$7:$EE$66</c:f>
              <c:numCache>
                <c:formatCode>0.0%</c:formatCode>
                <c:ptCount val="37"/>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numCache>
            </c:numRef>
          </c:val>
        </c:ser>
        <c:ser>
          <c:idx val="4"/>
          <c:order val="2"/>
          <c:tx>
            <c:strRef>
              <c:f>Data!$EF$5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Data!$EF$7:$EF$66</c:f>
              <c:numCache>
                <c:formatCode>0.0%</c:formatCode>
                <c:ptCount val="37"/>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numCache>
            </c:numRef>
          </c:val>
        </c:ser>
        <c:ser>
          <c:idx val="3"/>
          <c:order val="3"/>
          <c:tx>
            <c:strRef>
              <c:f>Data!$EG$5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Data!$EG$7:$EG$66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1"/>
          <c:order val="4"/>
          <c:tx>
            <c:strRef>
              <c:f>Data!$EH$5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Data!$EH$7:$EH$66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06037376"/>
        <c:axId val="206038912"/>
      </c:areaChart>
      <c:lineChart>
        <c:grouping val="standard"/>
        <c:ser>
          <c:idx val="0"/>
          <c:order val="0"/>
          <c:tx>
            <c:strRef>
              <c:f>Data!$EJ$5</c:f>
              <c:strCache>
                <c:ptCount val="1"/>
                <c:pt idx="0">
                  <c:v>% Bed Occupancy Ward 2 East</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Data!$EJ$7:$EJ$66</c:f>
              <c:numCache>
                <c:formatCode>0.0%</c:formatCode>
                <c:ptCount val="37"/>
                <c:pt idx="0">
                  <c:v>0.85299999999999998</c:v>
                </c:pt>
                <c:pt idx="1">
                  <c:v>0.84499999999999997</c:v>
                </c:pt>
                <c:pt idx="2">
                  <c:v>0.86099999999999999</c:v>
                </c:pt>
                <c:pt idx="3">
                  <c:v>0.82599999999999996</c:v>
                </c:pt>
                <c:pt idx="4">
                  <c:v>0.82799999999999996</c:v>
                </c:pt>
                <c:pt idx="5">
                  <c:v>0.81100000000000005</c:v>
                </c:pt>
                <c:pt idx="6">
                  <c:v>0.74</c:v>
                </c:pt>
                <c:pt idx="7">
                  <c:v>0.75600000000000001</c:v>
                </c:pt>
                <c:pt idx="8">
                  <c:v>0.72599999999999998</c:v>
                </c:pt>
                <c:pt idx="9">
                  <c:v>0.72599999999999998</c:v>
                </c:pt>
                <c:pt idx="10">
                  <c:v>0.76800000000000002</c:v>
                </c:pt>
                <c:pt idx="11">
                  <c:v>0.77600000000000002</c:v>
                </c:pt>
                <c:pt idx="12">
                  <c:v>0.63400000000000001</c:v>
                </c:pt>
                <c:pt idx="13">
                  <c:v>0.68500000000000005</c:v>
                </c:pt>
                <c:pt idx="14">
                  <c:v>0.72099999999999997</c:v>
                </c:pt>
                <c:pt idx="15">
                  <c:v>0.56699999999999995</c:v>
                </c:pt>
                <c:pt idx="16">
                  <c:v>0.76900000000000002</c:v>
                </c:pt>
                <c:pt idx="17">
                  <c:v>0.73899999999999999</c:v>
                </c:pt>
                <c:pt idx="18">
                  <c:v>0.82399999999999995</c:v>
                </c:pt>
                <c:pt idx="19">
                  <c:v>0.73899999999999999</c:v>
                </c:pt>
                <c:pt idx="20">
                  <c:v>0.55100000000000005</c:v>
                </c:pt>
                <c:pt idx="21">
                  <c:v>0.64500000000000002</c:v>
                </c:pt>
                <c:pt idx="22">
                  <c:v>0.72799999999999998</c:v>
                </c:pt>
                <c:pt idx="23">
                  <c:v>0.72199999999999998</c:v>
                </c:pt>
                <c:pt idx="24">
                  <c:v>0.66200000000000003</c:v>
                </c:pt>
                <c:pt idx="25">
                  <c:v>0.69899999999999995</c:v>
                </c:pt>
                <c:pt idx="26">
                  <c:v>0.69199999999999995</c:v>
                </c:pt>
                <c:pt idx="27">
                  <c:v>0.72699999999999998</c:v>
                </c:pt>
                <c:pt idx="28">
                  <c:v>0.73899999999999999</c:v>
                </c:pt>
                <c:pt idx="29">
                  <c:v>0.71199999999999997</c:v>
                </c:pt>
                <c:pt idx="30">
                  <c:v>0.71499999999999997</c:v>
                </c:pt>
                <c:pt idx="31">
                  <c:v>0.69799999999999995</c:v>
                </c:pt>
                <c:pt idx="32">
                  <c:v>0.71599999999999997</c:v>
                </c:pt>
                <c:pt idx="33">
                  <c:v>0.64400000000000002</c:v>
                </c:pt>
                <c:pt idx="34">
                  <c:v>0.72199999999999998</c:v>
                </c:pt>
                <c:pt idx="35">
                  <c:v>0.68700000000000006</c:v>
                </c:pt>
              </c:numCache>
            </c:numRef>
          </c:val>
        </c:ser>
        <c:marker val="1"/>
        <c:axId val="206037376"/>
        <c:axId val="206038912"/>
      </c:lineChart>
      <c:dateAx>
        <c:axId val="206037376"/>
        <c:scaling>
          <c:orientation val="minMax"/>
        </c:scaling>
        <c:axPos val="b"/>
        <c:numFmt formatCode="mmm\-yy" sourceLinked="1"/>
        <c:tickLblPos val="nextTo"/>
        <c:txPr>
          <a:bodyPr rot="-5400000" vert="horz"/>
          <a:lstStyle/>
          <a:p>
            <a:pPr>
              <a:defRPr sz="800"/>
            </a:pPr>
            <a:endParaRPr lang="en-US"/>
          </a:p>
        </c:txPr>
        <c:crossAx val="206038912"/>
        <c:crosses val="autoZero"/>
        <c:auto val="1"/>
        <c:lblOffset val="100"/>
      </c:dateAx>
      <c:valAx>
        <c:axId val="206038912"/>
        <c:scaling>
          <c:orientation val="minMax"/>
          <c:max val="1"/>
          <c:min val="0.5"/>
        </c:scaling>
        <c:axPos val="l"/>
        <c:numFmt formatCode="0%" sourceLinked="0"/>
        <c:tickLblPos val="nextTo"/>
        <c:crossAx val="20603737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409289160547246"/>
        </c:manualLayout>
      </c:layout>
      <c:areaChart>
        <c:grouping val="stacked"/>
        <c:ser>
          <c:idx val="2"/>
          <c:order val="1"/>
          <c:tx>
            <c:strRef>
              <c:f>Data!$EE$5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Data!$EE$7:$EE$66</c:f>
              <c:numCache>
                <c:formatCode>0.0%</c:formatCode>
                <c:ptCount val="37"/>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numCache>
            </c:numRef>
          </c:val>
        </c:ser>
        <c:ser>
          <c:idx val="4"/>
          <c:order val="2"/>
          <c:tx>
            <c:strRef>
              <c:f>Data!$EF$5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Data!$EF$7:$EF$66</c:f>
              <c:numCache>
                <c:formatCode>0.0%</c:formatCode>
                <c:ptCount val="37"/>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numCache>
            </c:numRef>
          </c:val>
        </c:ser>
        <c:ser>
          <c:idx val="3"/>
          <c:order val="3"/>
          <c:tx>
            <c:strRef>
              <c:f>Data!$EG$5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Data!$EG$7:$EG$66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1"/>
          <c:order val="4"/>
          <c:tx>
            <c:strRef>
              <c:f>Data!$EH$5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Data!$EH$7:$EH$66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12001920"/>
        <c:axId val="212003456"/>
      </c:areaChart>
      <c:lineChart>
        <c:grouping val="standard"/>
        <c:ser>
          <c:idx val="0"/>
          <c:order val="0"/>
          <c:tx>
            <c:strRef>
              <c:f>Data!$EK$5</c:f>
              <c:strCache>
                <c:ptCount val="1"/>
                <c:pt idx="0">
                  <c:v>% Bed Occupancy Ward 2 West</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Data!$EK$7:$EK$66</c:f>
              <c:numCache>
                <c:formatCode>0.0%</c:formatCode>
                <c:ptCount val="37"/>
                <c:pt idx="0">
                  <c:v>0.79500000000000004</c:v>
                </c:pt>
                <c:pt idx="1">
                  <c:v>0.85</c:v>
                </c:pt>
                <c:pt idx="2">
                  <c:v>0.86899999999999999</c:v>
                </c:pt>
                <c:pt idx="3">
                  <c:v>0.80200000000000005</c:v>
                </c:pt>
                <c:pt idx="4">
                  <c:v>0.81699999999999995</c:v>
                </c:pt>
                <c:pt idx="5">
                  <c:v>0.74199999999999999</c:v>
                </c:pt>
                <c:pt idx="6">
                  <c:v>0.80300000000000005</c:v>
                </c:pt>
                <c:pt idx="7">
                  <c:v>0.78300000000000003</c:v>
                </c:pt>
                <c:pt idx="8">
                  <c:v>0.73899999999999999</c:v>
                </c:pt>
                <c:pt idx="9">
                  <c:v>0.85899999999999999</c:v>
                </c:pt>
                <c:pt idx="10">
                  <c:v>0.755</c:v>
                </c:pt>
                <c:pt idx="11">
                  <c:v>0.73899999999999999</c:v>
                </c:pt>
                <c:pt idx="12">
                  <c:v>0.65100000000000002</c:v>
                </c:pt>
                <c:pt idx="13">
                  <c:v>0.74399999999999999</c:v>
                </c:pt>
                <c:pt idx="14">
                  <c:v>0.80500000000000005</c:v>
                </c:pt>
                <c:pt idx="15">
                  <c:v>0.746</c:v>
                </c:pt>
                <c:pt idx="16">
                  <c:v>0.9</c:v>
                </c:pt>
                <c:pt idx="17">
                  <c:v>0.8</c:v>
                </c:pt>
                <c:pt idx="18">
                  <c:v>0.88600000000000001</c:v>
                </c:pt>
                <c:pt idx="19">
                  <c:v>0.79</c:v>
                </c:pt>
                <c:pt idx="20">
                  <c:v>0.80300000000000005</c:v>
                </c:pt>
                <c:pt idx="21">
                  <c:v>0.8</c:v>
                </c:pt>
                <c:pt idx="22">
                  <c:v>0.67900000000000005</c:v>
                </c:pt>
                <c:pt idx="23">
                  <c:v>0.69799999999999995</c:v>
                </c:pt>
                <c:pt idx="24">
                  <c:v>0.69599999999999995</c:v>
                </c:pt>
                <c:pt idx="25">
                  <c:v>0.80600000000000005</c:v>
                </c:pt>
                <c:pt idx="26">
                  <c:v>0.82699999999999996</c:v>
                </c:pt>
                <c:pt idx="27">
                  <c:v>0.79100000000000004</c:v>
                </c:pt>
                <c:pt idx="28">
                  <c:v>0.77600000000000002</c:v>
                </c:pt>
                <c:pt idx="29">
                  <c:v>0.79600000000000004</c:v>
                </c:pt>
                <c:pt idx="30">
                  <c:v>0.81</c:v>
                </c:pt>
                <c:pt idx="31">
                  <c:v>0.873</c:v>
                </c:pt>
                <c:pt idx="32">
                  <c:v>0.84599999999999997</c:v>
                </c:pt>
                <c:pt idx="33">
                  <c:v>0.78200000000000003</c:v>
                </c:pt>
                <c:pt idx="34">
                  <c:v>0.79</c:v>
                </c:pt>
                <c:pt idx="35">
                  <c:v>0.74199999999999999</c:v>
                </c:pt>
              </c:numCache>
            </c:numRef>
          </c:val>
        </c:ser>
        <c:marker val="1"/>
        <c:axId val="212001920"/>
        <c:axId val="212003456"/>
      </c:lineChart>
      <c:dateAx>
        <c:axId val="212001920"/>
        <c:scaling>
          <c:orientation val="minMax"/>
        </c:scaling>
        <c:axPos val="b"/>
        <c:numFmt formatCode="mmm\-yy" sourceLinked="1"/>
        <c:tickLblPos val="nextTo"/>
        <c:txPr>
          <a:bodyPr rot="-5400000" vert="horz"/>
          <a:lstStyle/>
          <a:p>
            <a:pPr>
              <a:defRPr sz="800"/>
            </a:pPr>
            <a:endParaRPr lang="en-US"/>
          </a:p>
        </c:txPr>
        <c:crossAx val="212003456"/>
        <c:crosses val="autoZero"/>
        <c:auto val="1"/>
        <c:lblOffset val="100"/>
      </c:dateAx>
      <c:valAx>
        <c:axId val="212003456"/>
        <c:scaling>
          <c:orientation val="minMax"/>
          <c:max val="1"/>
          <c:min val="0.65000000000002256"/>
        </c:scaling>
        <c:axPos val="l"/>
        <c:numFmt formatCode="0%" sourceLinked="0"/>
        <c:tickLblPos val="nextTo"/>
        <c:crossAx val="21200192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975"/>
        </c:manualLayout>
      </c:layout>
      <c:areaChart>
        <c:grouping val="stacked"/>
        <c:ser>
          <c:idx val="2"/>
          <c:order val="1"/>
          <c:tx>
            <c:strRef>
              <c:f>Data!$EE$5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Data!$EE$7:$EE$66</c:f>
              <c:numCache>
                <c:formatCode>0.0%</c:formatCode>
                <c:ptCount val="37"/>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numCache>
            </c:numRef>
          </c:val>
        </c:ser>
        <c:ser>
          <c:idx val="4"/>
          <c:order val="2"/>
          <c:tx>
            <c:strRef>
              <c:f>Data!$EF$5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Data!$EF$7:$EF$66</c:f>
              <c:numCache>
                <c:formatCode>0.0%</c:formatCode>
                <c:ptCount val="37"/>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numCache>
            </c:numRef>
          </c:val>
        </c:ser>
        <c:ser>
          <c:idx val="3"/>
          <c:order val="3"/>
          <c:tx>
            <c:strRef>
              <c:f>Data!$EG$5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Data!$EG$7:$EG$66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1"/>
          <c:order val="4"/>
          <c:tx>
            <c:strRef>
              <c:f>Data!$EH$5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Data!$EH$7:$EH$66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12055168"/>
        <c:axId val="212056704"/>
      </c:areaChart>
      <c:lineChart>
        <c:grouping val="standard"/>
        <c:ser>
          <c:idx val="0"/>
          <c:order val="0"/>
          <c:tx>
            <c:strRef>
              <c:f>Data!$EL$5</c:f>
              <c:strCache>
                <c:ptCount val="1"/>
                <c:pt idx="0">
                  <c:v>% Bed Occupancy Ward 3 East</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Data!$EL$7:$EL$66</c:f>
              <c:numCache>
                <c:formatCode>0.0%</c:formatCode>
                <c:ptCount val="37"/>
                <c:pt idx="0">
                  <c:v>0.74299999999999999</c:v>
                </c:pt>
                <c:pt idx="1">
                  <c:v>0.748</c:v>
                </c:pt>
                <c:pt idx="2">
                  <c:v>0.69299999999999995</c:v>
                </c:pt>
                <c:pt idx="3">
                  <c:v>0.71299999999999997</c:v>
                </c:pt>
                <c:pt idx="4">
                  <c:v>0.65400000000000003</c:v>
                </c:pt>
                <c:pt idx="5">
                  <c:v>0.65800000000000003</c:v>
                </c:pt>
                <c:pt idx="6">
                  <c:v>0.77100000000000002</c:v>
                </c:pt>
                <c:pt idx="7">
                  <c:v>0.64500000000000002</c:v>
                </c:pt>
                <c:pt idx="8">
                  <c:v>0.74199999999999999</c:v>
                </c:pt>
                <c:pt idx="9">
                  <c:v>0.77700000000000002</c:v>
                </c:pt>
                <c:pt idx="10">
                  <c:v>0.85099999999999998</c:v>
                </c:pt>
                <c:pt idx="11">
                  <c:v>0.68</c:v>
                </c:pt>
                <c:pt idx="12">
                  <c:v>0.79200000000000004</c:v>
                </c:pt>
                <c:pt idx="13">
                  <c:v>0.77800000000000002</c:v>
                </c:pt>
                <c:pt idx="14">
                  <c:v>0.752</c:v>
                </c:pt>
                <c:pt idx="15">
                  <c:v>0.73199999999999998</c:v>
                </c:pt>
                <c:pt idx="16">
                  <c:v>0.81299999999999994</c:v>
                </c:pt>
                <c:pt idx="17">
                  <c:v>0.72</c:v>
                </c:pt>
                <c:pt idx="18">
                  <c:v>0.78</c:v>
                </c:pt>
                <c:pt idx="19">
                  <c:v>0.83099999999999996</c:v>
                </c:pt>
                <c:pt idx="20">
                  <c:v>0.78400000000000003</c:v>
                </c:pt>
                <c:pt idx="21">
                  <c:v>0.79100000000000004</c:v>
                </c:pt>
                <c:pt idx="22">
                  <c:v>0.83799999999999997</c:v>
                </c:pt>
                <c:pt idx="23">
                  <c:v>0.86799999999999999</c:v>
                </c:pt>
                <c:pt idx="24">
                  <c:v>0.86799999999999999</c:v>
                </c:pt>
                <c:pt idx="25">
                  <c:v>0.82899999999999996</c:v>
                </c:pt>
                <c:pt idx="26">
                  <c:v>0.872</c:v>
                </c:pt>
                <c:pt idx="27">
                  <c:v>0.874</c:v>
                </c:pt>
                <c:pt idx="28">
                  <c:v>0.88500000000000001</c:v>
                </c:pt>
                <c:pt idx="29">
                  <c:v>0.80700000000000005</c:v>
                </c:pt>
                <c:pt idx="30">
                  <c:v>0.79700000000000004</c:v>
                </c:pt>
                <c:pt idx="31">
                  <c:v>0.89300000000000002</c:v>
                </c:pt>
                <c:pt idx="32">
                  <c:v>0.84399999999999997</c:v>
                </c:pt>
                <c:pt idx="33">
                  <c:v>0.86899999999999999</c:v>
                </c:pt>
                <c:pt idx="34">
                  <c:v>0.88300000000000001</c:v>
                </c:pt>
                <c:pt idx="35">
                  <c:v>0.89100000000000001</c:v>
                </c:pt>
              </c:numCache>
            </c:numRef>
          </c:val>
        </c:ser>
        <c:marker val="1"/>
        <c:axId val="212055168"/>
        <c:axId val="212056704"/>
      </c:lineChart>
      <c:dateAx>
        <c:axId val="212055168"/>
        <c:scaling>
          <c:orientation val="minMax"/>
        </c:scaling>
        <c:axPos val="b"/>
        <c:numFmt formatCode="mmm\-yy" sourceLinked="1"/>
        <c:tickLblPos val="nextTo"/>
        <c:txPr>
          <a:bodyPr rot="-5400000" vert="horz"/>
          <a:lstStyle/>
          <a:p>
            <a:pPr>
              <a:defRPr sz="800"/>
            </a:pPr>
            <a:endParaRPr lang="en-US"/>
          </a:p>
        </c:txPr>
        <c:crossAx val="212056704"/>
        <c:crosses val="autoZero"/>
        <c:auto val="1"/>
        <c:lblOffset val="100"/>
      </c:dateAx>
      <c:valAx>
        <c:axId val="212056704"/>
        <c:scaling>
          <c:orientation val="minMax"/>
          <c:max val="1"/>
          <c:min val="0.65000000000002289"/>
        </c:scaling>
        <c:axPos val="l"/>
        <c:numFmt formatCode="0%" sourceLinked="0"/>
        <c:tickLblPos val="nextTo"/>
        <c:crossAx val="21205516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7409289160547246"/>
        </c:manualLayout>
      </c:layout>
      <c:areaChart>
        <c:grouping val="stacked"/>
        <c:ser>
          <c:idx val="2"/>
          <c:order val="1"/>
          <c:tx>
            <c:strRef>
              <c:f>Data!$EE$5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Data!$EE$7:$EE$66</c:f>
              <c:numCache>
                <c:formatCode>0.0%</c:formatCode>
                <c:ptCount val="37"/>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numCache>
            </c:numRef>
          </c:val>
        </c:ser>
        <c:ser>
          <c:idx val="4"/>
          <c:order val="2"/>
          <c:tx>
            <c:strRef>
              <c:f>Data!$EF$5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Data!$EF$7:$EF$66</c:f>
              <c:numCache>
                <c:formatCode>0.0%</c:formatCode>
                <c:ptCount val="37"/>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numCache>
            </c:numRef>
          </c:val>
        </c:ser>
        <c:ser>
          <c:idx val="3"/>
          <c:order val="3"/>
          <c:tx>
            <c:strRef>
              <c:f>Data!$EG$5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Data!$EG$7:$EG$66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1"/>
          <c:order val="4"/>
          <c:tx>
            <c:strRef>
              <c:f>Data!$EH$5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Data!$EH$7:$EH$66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12202240"/>
        <c:axId val="212203776"/>
      </c:areaChart>
      <c:lineChart>
        <c:grouping val="standard"/>
        <c:ser>
          <c:idx val="0"/>
          <c:order val="0"/>
          <c:tx>
            <c:strRef>
              <c:f>Data!$EM$5</c:f>
              <c:strCache>
                <c:ptCount val="1"/>
                <c:pt idx="0">
                  <c:v>% Bed Occupancy Ward 3 West</c:v>
                </c:pt>
              </c:strCache>
            </c:strRef>
          </c:tx>
          <c:spPr>
            <a:ln>
              <a:solidFill>
                <a:sysClr val="windowText" lastClr="000000"/>
              </a:solidFill>
            </a:ln>
          </c:spPr>
          <c:marker>
            <c:symbol val="diamond"/>
            <c:size val="5"/>
          </c:marker>
          <c:dLbls>
            <c:dLbl>
              <c:idx val="35"/>
              <c:layout>
                <c:manualLayout>
                  <c:x val="-2.1552744515608995E-2"/>
                  <c:y val="-4.8717928991806887E-2"/>
                </c:manualLayout>
              </c:layout>
              <c:dLblPos val="r"/>
              <c:showVal val="1"/>
            </c:dLbl>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Data!$EM$7:$EM$66</c:f>
              <c:numCache>
                <c:formatCode>0.0%</c:formatCode>
                <c:ptCount val="37"/>
                <c:pt idx="0">
                  <c:v>0.74</c:v>
                </c:pt>
                <c:pt idx="1">
                  <c:v>0.82899999999999996</c:v>
                </c:pt>
                <c:pt idx="2">
                  <c:v>0.71899999999999997</c:v>
                </c:pt>
                <c:pt idx="3">
                  <c:v>0.71499999999999997</c:v>
                </c:pt>
                <c:pt idx="4">
                  <c:v>0.86199999999999999</c:v>
                </c:pt>
                <c:pt idx="5">
                  <c:v>0.73499999999999999</c:v>
                </c:pt>
                <c:pt idx="6">
                  <c:v>0.76500000000000001</c:v>
                </c:pt>
                <c:pt idx="7">
                  <c:v>0.82899999999999996</c:v>
                </c:pt>
                <c:pt idx="8">
                  <c:v>0.71199999999999997</c:v>
                </c:pt>
                <c:pt idx="9">
                  <c:v>0.69899999999999995</c:v>
                </c:pt>
                <c:pt idx="10">
                  <c:v>0.79400000000000004</c:v>
                </c:pt>
                <c:pt idx="11">
                  <c:v>0.65900000000000003</c:v>
                </c:pt>
                <c:pt idx="12">
                  <c:v>0.57499999999999996</c:v>
                </c:pt>
                <c:pt idx="13">
                  <c:v>0.76700000000000002</c:v>
                </c:pt>
                <c:pt idx="14">
                  <c:v>0.82599999999999996</c:v>
                </c:pt>
                <c:pt idx="15">
                  <c:v>0.70199999999999996</c:v>
                </c:pt>
                <c:pt idx="16">
                  <c:v>0.83599999999999997</c:v>
                </c:pt>
                <c:pt idx="17">
                  <c:v>0.69299999999999995</c:v>
                </c:pt>
                <c:pt idx="18">
                  <c:v>0.79400000000000004</c:v>
                </c:pt>
                <c:pt idx="19">
                  <c:v>0.76100000000000001</c:v>
                </c:pt>
                <c:pt idx="20">
                  <c:v>0.68200000000000005</c:v>
                </c:pt>
                <c:pt idx="21">
                  <c:v>0.73</c:v>
                </c:pt>
                <c:pt idx="22">
                  <c:v>0.80300000000000005</c:v>
                </c:pt>
                <c:pt idx="23">
                  <c:v>0.81</c:v>
                </c:pt>
                <c:pt idx="24">
                  <c:v>0.78800000000000003</c:v>
                </c:pt>
                <c:pt idx="25">
                  <c:v>0.70499999999999996</c:v>
                </c:pt>
                <c:pt idx="26">
                  <c:v>0.81599999999999995</c:v>
                </c:pt>
                <c:pt idx="27">
                  <c:v>0.91</c:v>
                </c:pt>
                <c:pt idx="28">
                  <c:v>0.91100000000000003</c:v>
                </c:pt>
                <c:pt idx="29">
                  <c:v>0.70099999999999996</c:v>
                </c:pt>
                <c:pt idx="30">
                  <c:v>0.79900000000000004</c:v>
                </c:pt>
                <c:pt idx="31">
                  <c:v>0.72199999999999998</c:v>
                </c:pt>
                <c:pt idx="32">
                  <c:v>0.71399999999999997</c:v>
                </c:pt>
                <c:pt idx="33">
                  <c:v>0.71399999999999997</c:v>
                </c:pt>
                <c:pt idx="34">
                  <c:v>0.71299999999999997</c:v>
                </c:pt>
                <c:pt idx="35">
                  <c:v>0.89200000000000002</c:v>
                </c:pt>
              </c:numCache>
            </c:numRef>
          </c:val>
        </c:ser>
        <c:marker val="1"/>
        <c:axId val="212202240"/>
        <c:axId val="212203776"/>
      </c:lineChart>
      <c:dateAx>
        <c:axId val="212202240"/>
        <c:scaling>
          <c:orientation val="minMax"/>
        </c:scaling>
        <c:axPos val="b"/>
        <c:numFmt formatCode="mmm\-yy" sourceLinked="1"/>
        <c:tickLblPos val="nextTo"/>
        <c:txPr>
          <a:bodyPr rot="-5400000" vert="horz"/>
          <a:lstStyle/>
          <a:p>
            <a:pPr>
              <a:defRPr sz="800"/>
            </a:pPr>
            <a:endParaRPr lang="en-US"/>
          </a:p>
        </c:txPr>
        <c:crossAx val="212203776"/>
        <c:crosses val="autoZero"/>
        <c:auto val="1"/>
        <c:lblOffset val="100"/>
      </c:dateAx>
      <c:valAx>
        <c:axId val="212203776"/>
        <c:scaling>
          <c:orientation val="minMax"/>
          <c:max val="0.95000000000000062"/>
          <c:min val="0.55000000000000004"/>
        </c:scaling>
        <c:axPos val="l"/>
        <c:numFmt formatCode="0%" sourceLinked="0"/>
        <c:tickLblPos val="nextTo"/>
        <c:crossAx val="21220224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5975"/>
        </c:manualLayout>
      </c:layout>
      <c:areaChart>
        <c:grouping val="stacked"/>
        <c:ser>
          <c:idx val="2"/>
          <c:order val="1"/>
          <c:tx>
            <c:strRef>
              <c:f>Data!$EO$5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Data!$EO$7:$EO$66</c:f>
              <c:numCache>
                <c:formatCode>0.0%</c:formatCode>
                <c:ptCount val="37"/>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pt idx="36">
                  <c:v>0.77</c:v>
                </c:pt>
              </c:numCache>
            </c:numRef>
          </c:val>
        </c:ser>
        <c:ser>
          <c:idx val="4"/>
          <c:order val="2"/>
          <c:tx>
            <c:strRef>
              <c:f>Data!$EP$5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Data!$EP$7:$EP$66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3"/>
          <c:order val="3"/>
          <c:tx>
            <c:strRef>
              <c:f>Data!$EQ$5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Data!$EQ$7:$EQ$66</c:f>
              <c:numCache>
                <c:formatCode>0.0%</c:formatCode>
                <c:ptCount val="37"/>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pt idx="36">
                  <c:v>6.4000000000000001E-2</c:v>
                </c:pt>
              </c:numCache>
            </c:numRef>
          </c:val>
        </c:ser>
        <c:ser>
          <c:idx val="1"/>
          <c:order val="4"/>
          <c:tx>
            <c:strRef>
              <c:f>Data!$ER$5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Data!$ER$7:$ER$66</c:f>
              <c:numCache>
                <c:formatCode>0.0%</c:formatCode>
                <c:ptCount val="37"/>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numCache>
            </c:numRef>
          </c:val>
        </c:ser>
        <c:axId val="212272256"/>
        <c:axId val="212273792"/>
      </c:areaChart>
      <c:lineChart>
        <c:grouping val="standard"/>
        <c:ser>
          <c:idx val="0"/>
          <c:order val="0"/>
          <c:tx>
            <c:strRef>
              <c:f>Data!$EN$5</c:f>
              <c:strCache>
                <c:ptCount val="1"/>
                <c:pt idx="0">
                  <c:v>% Bed Occupancy - Interventional Cardiology Wards</c:v>
                </c:pt>
              </c:strCache>
            </c:strRef>
          </c:tx>
          <c:spPr>
            <a:ln>
              <a:solidFill>
                <a:sysClr val="windowText" lastClr="000000"/>
              </a:solidFill>
            </a:ln>
          </c:spPr>
          <c:marker>
            <c:symbol val="diamond"/>
            <c:size val="5"/>
          </c:marker>
          <c:dLbls>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Data!$EN$7:$EN$66</c:f>
              <c:numCache>
                <c:formatCode>0.0%</c:formatCode>
                <c:ptCount val="37"/>
                <c:pt idx="0">
                  <c:v>0.80500000000000005</c:v>
                </c:pt>
                <c:pt idx="1">
                  <c:v>0.79100000000000004</c:v>
                </c:pt>
                <c:pt idx="2">
                  <c:v>0.85399999999999998</c:v>
                </c:pt>
                <c:pt idx="3">
                  <c:v>0.82599999999999996</c:v>
                </c:pt>
                <c:pt idx="4">
                  <c:v>0.77100000000000002</c:v>
                </c:pt>
                <c:pt idx="5">
                  <c:v>0.81200000000000006</c:v>
                </c:pt>
                <c:pt idx="6">
                  <c:v>0.86599999999999999</c:v>
                </c:pt>
                <c:pt idx="7">
                  <c:v>0.81699999999999995</c:v>
                </c:pt>
                <c:pt idx="8">
                  <c:v>0.82699999999999996</c:v>
                </c:pt>
                <c:pt idx="9">
                  <c:v>0.83399999999999996</c:v>
                </c:pt>
                <c:pt idx="10">
                  <c:v>0.85</c:v>
                </c:pt>
                <c:pt idx="11">
                  <c:v>0.82799999999999996</c:v>
                </c:pt>
                <c:pt idx="12">
                  <c:v>0.81299999999999994</c:v>
                </c:pt>
                <c:pt idx="13">
                  <c:v>0.85599999999999998</c:v>
                </c:pt>
                <c:pt idx="14">
                  <c:v>0.82399999999999995</c:v>
                </c:pt>
                <c:pt idx="15">
                  <c:v>0.84699999999999998</c:v>
                </c:pt>
                <c:pt idx="16">
                  <c:v>0.82599999999999996</c:v>
                </c:pt>
                <c:pt idx="17">
                  <c:v>0.82799999999999996</c:v>
                </c:pt>
                <c:pt idx="18">
                  <c:v>0.92600000000000005</c:v>
                </c:pt>
                <c:pt idx="19">
                  <c:v>0.83799999999999997</c:v>
                </c:pt>
                <c:pt idx="20">
                  <c:v>0.72399999999999998</c:v>
                </c:pt>
                <c:pt idx="21">
                  <c:v>0.77300000000000002</c:v>
                </c:pt>
                <c:pt idx="22">
                  <c:v>0.77100000000000002</c:v>
                </c:pt>
                <c:pt idx="23">
                  <c:v>0.85899999999999999</c:v>
                </c:pt>
                <c:pt idx="24">
                  <c:v>0.86499999999999999</c:v>
                </c:pt>
                <c:pt idx="25">
                  <c:v>0.84599999999999997</c:v>
                </c:pt>
                <c:pt idx="26">
                  <c:v>0.80900000000000005</c:v>
                </c:pt>
                <c:pt idx="27">
                  <c:v>0.80300000000000005</c:v>
                </c:pt>
                <c:pt idx="28">
                  <c:v>0.81699999999999995</c:v>
                </c:pt>
                <c:pt idx="29">
                  <c:v>0.81599999999999995</c:v>
                </c:pt>
                <c:pt idx="30">
                  <c:v>0.78700000000000003</c:v>
                </c:pt>
                <c:pt idx="31">
                  <c:v>0.81399999999999995</c:v>
                </c:pt>
                <c:pt idx="32">
                  <c:v>0.86799999999999999</c:v>
                </c:pt>
                <c:pt idx="33">
                  <c:v>0.86</c:v>
                </c:pt>
                <c:pt idx="34">
                  <c:v>0.85099999999999998</c:v>
                </c:pt>
                <c:pt idx="35">
                  <c:v>0.81699999999999995</c:v>
                </c:pt>
              </c:numCache>
            </c:numRef>
          </c:val>
        </c:ser>
        <c:marker val="1"/>
        <c:axId val="212272256"/>
        <c:axId val="212273792"/>
      </c:lineChart>
      <c:dateAx>
        <c:axId val="212272256"/>
        <c:scaling>
          <c:orientation val="minMax"/>
        </c:scaling>
        <c:axPos val="b"/>
        <c:numFmt formatCode="mmm\-yy" sourceLinked="1"/>
        <c:tickLblPos val="nextTo"/>
        <c:txPr>
          <a:bodyPr rot="-5400000" vert="horz"/>
          <a:lstStyle/>
          <a:p>
            <a:pPr>
              <a:defRPr sz="800"/>
            </a:pPr>
            <a:endParaRPr lang="en-US"/>
          </a:p>
        </c:txPr>
        <c:crossAx val="212273792"/>
        <c:crosses val="autoZero"/>
        <c:auto val="1"/>
        <c:lblOffset val="100"/>
      </c:dateAx>
      <c:valAx>
        <c:axId val="212273792"/>
        <c:scaling>
          <c:orientation val="minMax"/>
          <c:max val="0.95000000000000062"/>
          <c:min val="0.65000000000002234"/>
        </c:scaling>
        <c:axPos val="l"/>
        <c:numFmt formatCode="0%" sourceLinked="0"/>
        <c:tickLblPos val="nextTo"/>
        <c:crossAx val="21227225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009"/>
        </c:manualLayout>
      </c:layout>
      <c:areaChart>
        <c:grouping val="stacked"/>
        <c:ser>
          <c:idx val="2"/>
          <c:order val="1"/>
          <c:tx>
            <c:strRef>
              <c:f>Data!$EO$5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Data!$EO$7:$EO$66</c:f>
              <c:numCache>
                <c:formatCode>0.0%</c:formatCode>
                <c:ptCount val="37"/>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pt idx="36">
                  <c:v>0.77</c:v>
                </c:pt>
              </c:numCache>
            </c:numRef>
          </c:val>
        </c:ser>
        <c:ser>
          <c:idx val="4"/>
          <c:order val="2"/>
          <c:tx>
            <c:strRef>
              <c:f>Data!$EP$5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Data!$EP$7:$EP$66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3"/>
          <c:order val="3"/>
          <c:tx>
            <c:strRef>
              <c:f>Data!$EQ$5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Data!$EQ$7:$EQ$66</c:f>
              <c:numCache>
                <c:formatCode>0.0%</c:formatCode>
                <c:ptCount val="37"/>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pt idx="36">
                  <c:v>6.4000000000000001E-2</c:v>
                </c:pt>
              </c:numCache>
            </c:numRef>
          </c:val>
        </c:ser>
        <c:ser>
          <c:idx val="1"/>
          <c:order val="4"/>
          <c:tx>
            <c:strRef>
              <c:f>Data!$ER$5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Data!$ER$7:$ER$66</c:f>
              <c:numCache>
                <c:formatCode>0.0%</c:formatCode>
                <c:ptCount val="37"/>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numCache>
            </c:numRef>
          </c:val>
        </c:ser>
        <c:axId val="213460480"/>
        <c:axId val="213462016"/>
      </c:areaChart>
      <c:lineChart>
        <c:grouping val="standard"/>
        <c:ser>
          <c:idx val="0"/>
          <c:order val="0"/>
          <c:tx>
            <c:strRef>
              <c:f>Data!$ES$5</c:f>
              <c:strCache>
                <c:ptCount val="1"/>
                <c:pt idx="0">
                  <c:v>Ward 2C</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Data!$ES$7:$ES$66</c:f>
              <c:numCache>
                <c:formatCode>0.0%</c:formatCode>
                <c:ptCount val="37"/>
                <c:pt idx="0">
                  <c:v>0.85299999999999998</c:v>
                </c:pt>
                <c:pt idx="1">
                  <c:v>0.85099999999999998</c:v>
                </c:pt>
                <c:pt idx="2">
                  <c:v>0.89700000000000002</c:v>
                </c:pt>
                <c:pt idx="3">
                  <c:v>0.89</c:v>
                </c:pt>
                <c:pt idx="4">
                  <c:v>0.83599999999999997</c:v>
                </c:pt>
                <c:pt idx="5">
                  <c:v>0.90300000000000002</c:v>
                </c:pt>
                <c:pt idx="6">
                  <c:v>0.97</c:v>
                </c:pt>
                <c:pt idx="7">
                  <c:v>0.88100000000000001</c:v>
                </c:pt>
                <c:pt idx="8">
                  <c:v>0.95299999999999996</c:v>
                </c:pt>
                <c:pt idx="9">
                  <c:v>0.93</c:v>
                </c:pt>
                <c:pt idx="10">
                  <c:v>0.90200000000000002</c:v>
                </c:pt>
                <c:pt idx="11">
                  <c:v>0.879</c:v>
                </c:pt>
                <c:pt idx="12">
                  <c:v>0.92300000000000004</c:v>
                </c:pt>
                <c:pt idx="13">
                  <c:v>0.91400000000000003</c:v>
                </c:pt>
                <c:pt idx="14">
                  <c:v>0.92</c:v>
                </c:pt>
                <c:pt idx="15">
                  <c:v>0.83599999999999997</c:v>
                </c:pt>
                <c:pt idx="16">
                  <c:v>0.89900000000000002</c:v>
                </c:pt>
                <c:pt idx="17">
                  <c:v>0.873</c:v>
                </c:pt>
                <c:pt idx="18">
                  <c:v>0.94</c:v>
                </c:pt>
                <c:pt idx="19">
                  <c:v>0.875</c:v>
                </c:pt>
                <c:pt idx="20">
                  <c:v>0.78300000000000003</c:v>
                </c:pt>
                <c:pt idx="21">
                  <c:v>0.84699999999999998</c:v>
                </c:pt>
                <c:pt idx="22">
                  <c:v>0.83299999999999996</c:v>
                </c:pt>
                <c:pt idx="23">
                  <c:v>0.91700000000000004</c:v>
                </c:pt>
                <c:pt idx="24">
                  <c:v>0.93500000000000005</c:v>
                </c:pt>
                <c:pt idx="25">
                  <c:v>0.89</c:v>
                </c:pt>
                <c:pt idx="26">
                  <c:v>0.85099999999999998</c:v>
                </c:pt>
                <c:pt idx="27">
                  <c:v>0.877</c:v>
                </c:pt>
                <c:pt idx="28">
                  <c:v>0.86399999999999999</c:v>
                </c:pt>
                <c:pt idx="29">
                  <c:v>0.84499999999999997</c:v>
                </c:pt>
                <c:pt idx="30">
                  <c:v>0.85099999999999998</c:v>
                </c:pt>
                <c:pt idx="31">
                  <c:v>0.86399999999999999</c:v>
                </c:pt>
                <c:pt idx="32">
                  <c:v>0.86799999999999999</c:v>
                </c:pt>
                <c:pt idx="33">
                  <c:v>0.86299999999999999</c:v>
                </c:pt>
                <c:pt idx="34">
                  <c:v>0.86399999999999999</c:v>
                </c:pt>
                <c:pt idx="35">
                  <c:v>0.89</c:v>
                </c:pt>
              </c:numCache>
            </c:numRef>
          </c:val>
        </c:ser>
        <c:marker val="1"/>
        <c:axId val="213460480"/>
        <c:axId val="213462016"/>
      </c:lineChart>
      <c:dateAx>
        <c:axId val="213460480"/>
        <c:scaling>
          <c:orientation val="minMax"/>
        </c:scaling>
        <c:axPos val="b"/>
        <c:numFmt formatCode="mmm\-yy" sourceLinked="1"/>
        <c:tickLblPos val="nextTo"/>
        <c:txPr>
          <a:bodyPr rot="-5400000" vert="horz"/>
          <a:lstStyle/>
          <a:p>
            <a:pPr>
              <a:defRPr sz="800"/>
            </a:pPr>
            <a:endParaRPr lang="en-US"/>
          </a:p>
        </c:txPr>
        <c:crossAx val="213462016"/>
        <c:crosses val="autoZero"/>
        <c:auto val="1"/>
        <c:lblOffset val="100"/>
      </c:dateAx>
      <c:valAx>
        <c:axId val="213462016"/>
        <c:scaling>
          <c:orientation val="minMax"/>
          <c:max val="1"/>
          <c:min val="0.75000000000001465"/>
        </c:scaling>
        <c:axPos val="l"/>
        <c:numFmt formatCode="0%" sourceLinked="0"/>
        <c:tickLblPos val="nextTo"/>
        <c:crossAx val="21346048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053"/>
        </c:manualLayout>
      </c:layout>
      <c:areaChart>
        <c:grouping val="stacked"/>
        <c:ser>
          <c:idx val="2"/>
          <c:order val="1"/>
          <c:tx>
            <c:strRef>
              <c:f>Data!$EO$5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Data!$EO$7:$EO$66</c:f>
              <c:numCache>
                <c:formatCode>0.0%</c:formatCode>
                <c:ptCount val="37"/>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pt idx="36">
                  <c:v>0.77</c:v>
                </c:pt>
              </c:numCache>
            </c:numRef>
          </c:val>
        </c:ser>
        <c:ser>
          <c:idx val="4"/>
          <c:order val="2"/>
          <c:tx>
            <c:strRef>
              <c:f>Data!$EP$5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Data!$EP$7:$EP$66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3"/>
          <c:order val="3"/>
          <c:tx>
            <c:strRef>
              <c:f>Data!$EQ$5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Data!$EQ$7:$EQ$66</c:f>
              <c:numCache>
                <c:formatCode>0.0%</c:formatCode>
                <c:ptCount val="37"/>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pt idx="36">
                  <c:v>6.4000000000000001E-2</c:v>
                </c:pt>
              </c:numCache>
            </c:numRef>
          </c:val>
        </c:ser>
        <c:ser>
          <c:idx val="1"/>
          <c:order val="4"/>
          <c:tx>
            <c:strRef>
              <c:f>Data!$ER$5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Data!$ER$7:$ER$66</c:f>
              <c:numCache>
                <c:formatCode>0.0%</c:formatCode>
                <c:ptCount val="37"/>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numCache>
            </c:numRef>
          </c:val>
        </c:ser>
        <c:axId val="213521536"/>
        <c:axId val="213523072"/>
      </c:areaChart>
      <c:lineChart>
        <c:grouping val="standard"/>
        <c:ser>
          <c:idx val="0"/>
          <c:order val="0"/>
          <c:tx>
            <c:strRef>
              <c:f>Data!$ET$5</c:f>
              <c:strCache>
                <c:ptCount val="1"/>
                <c:pt idx="0">
                  <c:v>Ward 2D</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Data!$ET$7:$ET$66</c:f>
              <c:numCache>
                <c:formatCode>0.0%</c:formatCode>
                <c:ptCount val="37"/>
                <c:pt idx="0">
                  <c:v>0.83499999999999996</c:v>
                </c:pt>
                <c:pt idx="1">
                  <c:v>0.88200000000000001</c:v>
                </c:pt>
                <c:pt idx="2">
                  <c:v>0.94499999999999995</c:v>
                </c:pt>
                <c:pt idx="3">
                  <c:v>0.90700000000000003</c:v>
                </c:pt>
                <c:pt idx="4">
                  <c:v>0.86499999999999999</c:v>
                </c:pt>
                <c:pt idx="5">
                  <c:v>0.89700000000000002</c:v>
                </c:pt>
                <c:pt idx="6">
                  <c:v>0.93</c:v>
                </c:pt>
                <c:pt idx="7">
                  <c:v>0.89300000000000002</c:v>
                </c:pt>
                <c:pt idx="8">
                  <c:v>0.873</c:v>
                </c:pt>
                <c:pt idx="9">
                  <c:v>0.88200000000000001</c:v>
                </c:pt>
                <c:pt idx="10">
                  <c:v>0.93400000000000005</c:v>
                </c:pt>
                <c:pt idx="11">
                  <c:v>0.89400000000000002</c:v>
                </c:pt>
                <c:pt idx="12">
                  <c:v>0.78600000000000003</c:v>
                </c:pt>
                <c:pt idx="13">
                  <c:v>0.90200000000000002</c:v>
                </c:pt>
                <c:pt idx="14">
                  <c:v>0.84499999999999997</c:v>
                </c:pt>
                <c:pt idx="15">
                  <c:v>0.86399999999999999</c:v>
                </c:pt>
                <c:pt idx="16">
                  <c:v>0.85299999999999998</c:v>
                </c:pt>
                <c:pt idx="17">
                  <c:v>0.86499999999999999</c:v>
                </c:pt>
                <c:pt idx="18">
                  <c:v>0.98799999999999999</c:v>
                </c:pt>
                <c:pt idx="19">
                  <c:v>0.90900000000000003</c:v>
                </c:pt>
                <c:pt idx="20">
                  <c:v>0.67200000000000004</c:v>
                </c:pt>
                <c:pt idx="21">
                  <c:v>0.748</c:v>
                </c:pt>
                <c:pt idx="22">
                  <c:v>0.70799999999999996</c:v>
                </c:pt>
                <c:pt idx="23">
                  <c:v>0.9</c:v>
                </c:pt>
                <c:pt idx="24">
                  <c:v>0.871</c:v>
                </c:pt>
                <c:pt idx="25">
                  <c:v>0.88200000000000001</c:v>
                </c:pt>
                <c:pt idx="26">
                  <c:v>0.88200000000000001</c:v>
                </c:pt>
                <c:pt idx="27">
                  <c:v>0.85099999999999998</c:v>
                </c:pt>
                <c:pt idx="28">
                  <c:v>0.83799999999999997</c:v>
                </c:pt>
                <c:pt idx="29">
                  <c:v>0.871</c:v>
                </c:pt>
                <c:pt idx="30">
                  <c:v>0.82499999999999996</c:v>
                </c:pt>
                <c:pt idx="31">
                  <c:v>0.78800000000000003</c:v>
                </c:pt>
                <c:pt idx="32">
                  <c:v>0.82099999999999995</c:v>
                </c:pt>
                <c:pt idx="33">
                  <c:v>0.78600000000000003</c:v>
                </c:pt>
                <c:pt idx="34">
                  <c:v>0.90700000000000003</c:v>
                </c:pt>
                <c:pt idx="35">
                  <c:v>0.878</c:v>
                </c:pt>
              </c:numCache>
            </c:numRef>
          </c:val>
        </c:ser>
        <c:marker val="1"/>
        <c:axId val="213521536"/>
        <c:axId val="213523072"/>
      </c:lineChart>
      <c:dateAx>
        <c:axId val="213521536"/>
        <c:scaling>
          <c:orientation val="minMax"/>
        </c:scaling>
        <c:axPos val="b"/>
        <c:numFmt formatCode="mmm\-yy" sourceLinked="1"/>
        <c:tickLblPos val="nextTo"/>
        <c:txPr>
          <a:bodyPr rot="-5400000" vert="horz"/>
          <a:lstStyle/>
          <a:p>
            <a:pPr>
              <a:defRPr sz="800"/>
            </a:pPr>
            <a:endParaRPr lang="en-US"/>
          </a:p>
        </c:txPr>
        <c:crossAx val="213523072"/>
        <c:crosses val="autoZero"/>
        <c:auto val="1"/>
        <c:lblOffset val="100"/>
      </c:dateAx>
      <c:valAx>
        <c:axId val="213523072"/>
        <c:scaling>
          <c:orientation val="minMax"/>
          <c:max val="1"/>
          <c:min val="0.65000000000002234"/>
        </c:scaling>
        <c:axPos val="l"/>
        <c:numFmt formatCode="0%" sourceLinked="0"/>
        <c:tickLblPos val="nextTo"/>
        <c:crossAx val="21352153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086"/>
        </c:manualLayout>
      </c:layout>
      <c:areaChart>
        <c:grouping val="stacked"/>
        <c:ser>
          <c:idx val="2"/>
          <c:order val="1"/>
          <c:tx>
            <c:strRef>
              <c:f>Data!$EV$5</c:f>
              <c:strCache>
                <c:ptCount val="1"/>
                <c:pt idx="0">
                  <c:v>CCU 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Data!$EV$7:$EV$66</c:f>
              <c:numCache>
                <c:formatCode>0.0%</c:formatCode>
                <c:ptCount val="37"/>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pt idx="36">
                  <c:v>0.65</c:v>
                </c:pt>
              </c:numCache>
            </c:numRef>
          </c:val>
        </c:ser>
        <c:ser>
          <c:idx val="4"/>
          <c:order val="2"/>
          <c:tx>
            <c:strRef>
              <c:f>Data!$EW$5</c:f>
              <c:strCache>
                <c:ptCount val="1"/>
                <c:pt idx="0">
                  <c:v>CCU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Data!$EW$7:$EW$66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3"/>
          <c:tx>
            <c:strRef>
              <c:f>Data!$EX$5</c:f>
              <c:strCache>
                <c:ptCount val="1"/>
                <c:pt idx="0">
                  <c:v>CCU 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Data!$EX$7:$EX$66</c:f>
              <c:numCache>
                <c:formatCode>0.0%</c:formatCode>
                <c:ptCount val="37"/>
                <c:pt idx="0">
                  <c:v>0.124</c:v>
                </c:pt>
                <c:pt idx="1">
                  <c:v>0.124</c:v>
                </c:pt>
                <c:pt idx="2">
                  <c:v>0.124</c:v>
                </c:pt>
                <c:pt idx="3">
                  <c:v>0.124</c:v>
                </c:pt>
                <c:pt idx="4">
                  <c:v>0.124</c:v>
                </c:pt>
                <c:pt idx="5">
                  <c:v>0.124</c:v>
                </c:pt>
                <c:pt idx="6">
                  <c:v>0.124</c:v>
                </c:pt>
                <c:pt idx="7">
                  <c:v>0.124</c:v>
                </c:pt>
                <c:pt idx="8">
                  <c:v>0.124</c:v>
                </c:pt>
                <c:pt idx="9">
                  <c:v>0.124</c:v>
                </c:pt>
                <c:pt idx="10">
                  <c:v>0.124</c:v>
                </c:pt>
                <c:pt idx="11">
                  <c:v>0.124</c:v>
                </c:pt>
                <c:pt idx="12">
                  <c:v>0.124</c:v>
                </c:pt>
                <c:pt idx="13">
                  <c:v>0.124</c:v>
                </c:pt>
                <c:pt idx="14">
                  <c:v>0.124</c:v>
                </c:pt>
                <c:pt idx="15">
                  <c:v>0.124</c:v>
                </c:pt>
                <c:pt idx="16">
                  <c:v>0.124</c:v>
                </c:pt>
                <c:pt idx="17">
                  <c:v>0.124</c:v>
                </c:pt>
                <c:pt idx="18">
                  <c:v>0.124</c:v>
                </c:pt>
                <c:pt idx="19">
                  <c:v>0.124</c:v>
                </c:pt>
                <c:pt idx="20">
                  <c:v>0.124</c:v>
                </c:pt>
                <c:pt idx="21">
                  <c:v>0.124</c:v>
                </c:pt>
                <c:pt idx="22">
                  <c:v>0.124</c:v>
                </c:pt>
                <c:pt idx="23">
                  <c:v>0.124</c:v>
                </c:pt>
                <c:pt idx="24">
                  <c:v>0.124</c:v>
                </c:pt>
                <c:pt idx="25">
                  <c:v>0.124</c:v>
                </c:pt>
                <c:pt idx="26">
                  <c:v>0.124</c:v>
                </c:pt>
                <c:pt idx="27">
                  <c:v>0.124</c:v>
                </c:pt>
                <c:pt idx="28">
                  <c:v>0.124</c:v>
                </c:pt>
                <c:pt idx="29">
                  <c:v>0.124</c:v>
                </c:pt>
                <c:pt idx="30">
                  <c:v>0.124</c:v>
                </c:pt>
                <c:pt idx="31">
                  <c:v>0.124</c:v>
                </c:pt>
                <c:pt idx="32">
                  <c:v>0.124</c:v>
                </c:pt>
                <c:pt idx="33">
                  <c:v>0.124</c:v>
                </c:pt>
                <c:pt idx="34">
                  <c:v>0.124</c:v>
                </c:pt>
                <c:pt idx="35">
                  <c:v>0.124</c:v>
                </c:pt>
                <c:pt idx="36">
                  <c:v>0.124</c:v>
                </c:pt>
              </c:numCache>
            </c:numRef>
          </c:val>
        </c:ser>
        <c:ser>
          <c:idx val="1"/>
          <c:order val="4"/>
          <c:tx>
            <c:strRef>
              <c:f>Data!$EY$5</c:f>
              <c:strCache>
                <c:ptCount val="1"/>
                <c:pt idx="0">
                  <c:v>CCU 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Data!$EY$7:$EY$66</c:f>
              <c:numCache>
                <c:formatCode>0.0%</c:formatCode>
                <c:ptCount val="37"/>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numCache>
            </c:numRef>
          </c:val>
        </c:ser>
        <c:axId val="213571072"/>
        <c:axId val="213572608"/>
      </c:areaChart>
      <c:lineChart>
        <c:grouping val="standard"/>
        <c:ser>
          <c:idx val="0"/>
          <c:order val="0"/>
          <c:tx>
            <c:strRef>
              <c:f>Data!$EU$5</c:f>
              <c:strCache>
                <c:ptCount val="1"/>
                <c:pt idx="0">
                  <c:v>CCU</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Data!$EU$7:$EU$66</c:f>
              <c:numCache>
                <c:formatCode>0.0%</c:formatCode>
                <c:ptCount val="37"/>
                <c:pt idx="0">
                  <c:v>0.755</c:v>
                </c:pt>
                <c:pt idx="1">
                  <c:v>0.71</c:v>
                </c:pt>
                <c:pt idx="2">
                  <c:v>0.77500000000000002</c:v>
                </c:pt>
                <c:pt idx="3">
                  <c:v>0.74199999999999999</c:v>
                </c:pt>
                <c:pt idx="4">
                  <c:v>0.66900000000000004</c:v>
                </c:pt>
                <c:pt idx="5">
                  <c:v>0.7</c:v>
                </c:pt>
                <c:pt idx="6">
                  <c:v>0.754</c:v>
                </c:pt>
                <c:pt idx="7">
                  <c:v>0.72499999999999998</c:v>
                </c:pt>
                <c:pt idx="8">
                  <c:v>0.71</c:v>
                </c:pt>
                <c:pt idx="9">
                  <c:v>0.73399999999999999</c:v>
                </c:pt>
                <c:pt idx="10">
                  <c:v>0.76800000000000002</c:v>
                </c:pt>
                <c:pt idx="11">
                  <c:v>0.754</c:v>
                </c:pt>
                <c:pt idx="12">
                  <c:v>0.74099999999999999</c:v>
                </c:pt>
                <c:pt idx="13">
                  <c:v>0.78300000000000003</c:v>
                </c:pt>
                <c:pt idx="14">
                  <c:v>0.74199999999999999</c:v>
                </c:pt>
                <c:pt idx="15">
                  <c:v>0.84699999999999998</c:v>
                </c:pt>
                <c:pt idx="16">
                  <c:v>0.75</c:v>
                </c:pt>
                <c:pt idx="17">
                  <c:v>0.77500000000000002</c:v>
                </c:pt>
                <c:pt idx="18">
                  <c:v>0.872</c:v>
                </c:pt>
                <c:pt idx="19">
                  <c:v>0.75900000000000001</c:v>
                </c:pt>
                <c:pt idx="20">
                  <c:v>0.70599999999999996</c:v>
                </c:pt>
                <c:pt idx="21">
                  <c:v>0.72199999999999998</c:v>
                </c:pt>
                <c:pt idx="22">
                  <c:v>0.75</c:v>
                </c:pt>
                <c:pt idx="23">
                  <c:v>0.79400000000000004</c:v>
                </c:pt>
                <c:pt idx="24">
                  <c:v>0.80400000000000005</c:v>
                </c:pt>
                <c:pt idx="25">
                  <c:v>0.78600000000000003</c:v>
                </c:pt>
                <c:pt idx="26">
                  <c:v>0.72899999999999998</c:v>
                </c:pt>
                <c:pt idx="27">
                  <c:v>0.71</c:v>
                </c:pt>
                <c:pt idx="28">
                  <c:v>0.76400000000000001</c:v>
                </c:pt>
                <c:pt idx="29">
                  <c:v>0.76300000000000001</c:v>
                </c:pt>
                <c:pt idx="30">
                  <c:v>0.70599999999999996</c:v>
                </c:pt>
                <c:pt idx="31">
                  <c:v>0.79600000000000004</c:v>
                </c:pt>
                <c:pt idx="32">
                  <c:v>0.88900000000000001</c:v>
                </c:pt>
                <c:pt idx="33">
                  <c:v>0.90200000000000002</c:v>
                </c:pt>
                <c:pt idx="34">
                  <c:v>0.80800000000000005</c:v>
                </c:pt>
                <c:pt idx="35">
                  <c:v>0.72499999999999998</c:v>
                </c:pt>
              </c:numCache>
            </c:numRef>
          </c:val>
        </c:ser>
        <c:marker val="1"/>
        <c:axId val="213571072"/>
        <c:axId val="213572608"/>
      </c:lineChart>
      <c:dateAx>
        <c:axId val="213571072"/>
        <c:scaling>
          <c:orientation val="minMax"/>
        </c:scaling>
        <c:axPos val="b"/>
        <c:numFmt formatCode="mmm\-yy" sourceLinked="1"/>
        <c:tickLblPos val="nextTo"/>
        <c:txPr>
          <a:bodyPr rot="-5400000" vert="horz"/>
          <a:lstStyle/>
          <a:p>
            <a:pPr>
              <a:defRPr sz="800"/>
            </a:pPr>
            <a:endParaRPr lang="en-US"/>
          </a:p>
        </c:txPr>
        <c:crossAx val="213572608"/>
        <c:crosses val="autoZero"/>
        <c:auto val="1"/>
        <c:lblOffset val="100"/>
      </c:dateAx>
      <c:valAx>
        <c:axId val="213572608"/>
        <c:scaling>
          <c:orientation val="minMax"/>
          <c:max val="1"/>
          <c:min val="0.65000000000002256"/>
        </c:scaling>
        <c:axPos val="l"/>
        <c:numFmt formatCode="0%" sourceLinked="0"/>
        <c:tickLblPos val="nextTo"/>
        <c:crossAx val="21357107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131"/>
        </c:manualLayout>
      </c:layout>
      <c:areaChart>
        <c:grouping val="stacked"/>
        <c:ser>
          <c:idx val="2"/>
          <c:order val="1"/>
          <c:tx>
            <c:strRef>
              <c:f>Data!$FA$5</c:f>
              <c:strCache>
                <c:ptCount val="1"/>
                <c:pt idx="0">
                  <c:v>Blue Range</c:v>
                </c:pt>
              </c:strCache>
            </c:strRef>
          </c:tx>
          <c:spPr>
            <a:solidFill>
              <a:schemeClr val="accent5">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Data!$FA$19:$FA$66</c:f>
              <c:numCache>
                <c:formatCode>0.0%</c:formatCode>
                <c:ptCount val="25"/>
                <c:pt idx="0">
                  <c:v>0.63300000000000001</c:v>
                </c:pt>
                <c:pt idx="1">
                  <c:v>0.63300000000000001</c:v>
                </c:pt>
                <c:pt idx="2">
                  <c:v>0.63300000000000001</c:v>
                </c:pt>
                <c:pt idx="3">
                  <c:v>0.63300000000000001</c:v>
                </c:pt>
                <c:pt idx="4">
                  <c:v>0.63300000000000001</c:v>
                </c:pt>
                <c:pt idx="5">
                  <c:v>0.63300000000000001</c:v>
                </c:pt>
                <c:pt idx="6">
                  <c:v>0.63300000000000001</c:v>
                </c:pt>
                <c:pt idx="7">
                  <c:v>0.63300000000000001</c:v>
                </c:pt>
                <c:pt idx="8">
                  <c:v>0.63300000000000001</c:v>
                </c:pt>
                <c:pt idx="9">
                  <c:v>0.63300000000000001</c:v>
                </c:pt>
                <c:pt idx="10">
                  <c:v>0.63300000000000001</c:v>
                </c:pt>
                <c:pt idx="11">
                  <c:v>0.63300000000000001</c:v>
                </c:pt>
                <c:pt idx="12">
                  <c:v>0.63300000000000001</c:v>
                </c:pt>
                <c:pt idx="13">
                  <c:v>0.63300000000000001</c:v>
                </c:pt>
                <c:pt idx="14">
                  <c:v>0.63300000000000001</c:v>
                </c:pt>
                <c:pt idx="15">
                  <c:v>0.63300000000000001</c:v>
                </c:pt>
                <c:pt idx="16">
                  <c:v>0.63300000000000001</c:v>
                </c:pt>
                <c:pt idx="17">
                  <c:v>0.63300000000000001</c:v>
                </c:pt>
                <c:pt idx="18">
                  <c:v>0.63300000000000001</c:v>
                </c:pt>
                <c:pt idx="19">
                  <c:v>0.63300000000000001</c:v>
                </c:pt>
                <c:pt idx="20">
                  <c:v>0.63300000000000001</c:v>
                </c:pt>
                <c:pt idx="21">
                  <c:v>0.63300000000000001</c:v>
                </c:pt>
                <c:pt idx="22">
                  <c:v>0.63300000000000001</c:v>
                </c:pt>
                <c:pt idx="23">
                  <c:v>0.63300000000000001</c:v>
                </c:pt>
                <c:pt idx="24">
                  <c:v>0.63300000000000001</c:v>
                </c:pt>
              </c:numCache>
            </c:numRef>
          </c:val>
        </c:ser>
        <c:ser>
          <c:idx val="4"/>
          <c:order val="2"/>
          <c:tx>
            <c:strRef>
              <c:f>Data!$FB$5</c:f>
              <c:strCache>
                <c:ptCount val="1"/>
                <c:pt idx="0">
                  <c:v>Amber Range</c:v>
                </c:pt>
              </c:strCache>
            </c:strRef>
          </c:tx>
          <c:spPr>
            <a:solidFill>
              <a:schemeClr val="accent6">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Data!$FB$19:$FB$66</c:f>
              <c:numCache>
                <c:formatCode>0.0%</c:formatCode>
                <c:ptCount val="25"/>
                <c:pt idx="0">
                  <c:v>9.6000000000000002E-2</c:v>
                </c:pt>
                <c:pt idx="1">
                  <c:v>9.6000000000000002E-2</c:v>
                </c:pt>
                <c:pt idx="2">
                  <c:v>9.6000000000000002E-2</c:v>
                </c:pt>
                <c:pt idx="3">
                  <c:v>9.6000000000000002E-2</c:v>
                </c:pt>
                <c:pt idx="4">
                  <c:v>9.6000000000000002E-2</c:v>
                </c:pt>
                <c:pt idx="5">
                  <c:v>9.6000000000000002E-2</c:v>
                </c:pt>
                <c:pt idx="6">
                  <c:v>9.6000000000000002E-2</c:v>
                </c:pt>
                <c:pt idx="7">
                  <c:v>9.6000000000000002E-2</c:v>
                </c:pt>
                <c:pt idx="8">
                  <c:v>9.6000000000000002E-2</c:v>
                </c:pt>
                <c:pt idx="9">
                  <c:v>9.6000000000000002E-2</c:v>
                </c:pt>
                <c:pt idx="10">
                  <c:v>9.6000000000000002E-2</c:v>
                </c:pt>
                <c:pt idx="11">
                  <c:v>9.6000000000000002E-2</c:v>
                </c:pt>
                <c:pt idx="12">
                  <c:v>9.6000000000000002E-2</c:v>
                </c:pt>
                <c:pt idx="13">
                  <c:v>9.6000000000000002E-2</c:v>
                </c:pt>
                <c:pt idx="14">
                  <c:v>9.6000000000000002E-2</c:v>
                </c:pt>
                <c:pt idx="15">
                  <c:v>9.6000000000000002E-2</c:v>
                </c:pt>
                <c:pt idx="16">
                  <c:v>9.6000000000000002E-2</c:v>
                </c:pt>
                <c:pt idx="17">
                  <c:v>9.6000000000000002E-2</c:v>
                </c:pt>
                <c:pt idx="18">
                  <c:v>9.6000000000000002E-2</c:v>
                </c:pt>
                <c:pt idx="19">
                  <c:v>9.6000000000000002E-2</c:v>
                </c:pt>
                <c:pt idx="20">
                  <c:v>9.6000000000000002E-2</c:v>
                </c:pt>
                <c:pt idx="21">
                  <c:v>9.6000000000000002E-2</c:v>
                </c:pt>
                <c:pt idx="22">
                  <c:v>9.6000000000000002E-2</c:v>
                </c:pt>
                <c:pt idx="23">
                  <c:v>9.6000000000000002E-2</c:v>
                </c:pt>
                <c:pt idx="24">
                  <c:v>9.6000000000000002E-2</c:v>
                </c:pt>
              </c:numCache>
            </c:numRef>
          </c:val>
        </c:ser>
        <c:ser>
          <c:idx val="3"/>
          <c:order val="3"/>
          <c:tx>
            <c:strRef>
              <c:f>Data!$FC$5</c:f>
              <c:strCache>
                <c:ptCount val="1"/>
                <c:pt idx="0">
                  <c:v>Green Range</c:v>
                </c:pt>
              </c:strCache>
            </c:strRef>
          </c:tx>
          <c:spPr>
            <a:solidFill>
              <a:schemeClr val="accent3">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Data!$FC$19:$FC$66</c:f>
              <c:numCache>
                <c:formatCode>0.0%</c:formatCode>
                <c:ptCount val="25"/>
                <c:pt idx="0">
                  <c:v>0.11799999999999999</c:v>
                </c:pt>
                <c:pt idx="1">
                  <c:v>0.11799999999999999</c:v>
                </c:pt>
                <c:pt idx="2">
                  <c:v>0.11799999999999999</c:v>
                </c:pt>
                <c:pt idx="3">
                  <c:v>0.11799999999999999</c:v>
                </c:pt>
                <c:pt idx="4">
                  <c:v>0.11799999999999999</c:v>
                </c:pt>
                <c:pt idx="5">
                  <c:v>0.11799999999999999</c:v>
                </c:pt>
                <c:pt idx="6">
                  <c:v>0.11799999999999999</c:v>
                </c:pt>
                <c:pt idx="7">
                  <c:v>0.11799999999999999</c:v>
                </c:pt>
                <c:pt idx="8">
                  <c:v>0.11799999999999999</c:v>
                </c:pt>
                <c:pt idx="9">
                  <c:v>0.11799999999999999</c:v>
                </c:pt>
                <c:pt idx="10">
                  <c:v>0.11799999999999999</c:v>
                </c:pt>
                <c:pt idx="11">
                  <c:v>0.11799999999999999</c:v>
                </c:pt>
                <c:pt idx="12">
                  <c:v>0.11799999999999999</c:v>
                </c:pt>
                <c:pt idx="13">
                  <c:v>0.11799999999999999</c:v>
                </c:pt>
                <c:pt idx="14">
                  <c:v>0.11799999999999999</c:v>
                </c:pt>
                <c:pt idx="15">
                  <c:v>0.11799999999999999</c:v>
                </c:pt>
                <c:pt idx="16">
                  <c:v>0.11799999999999999</c:v>
                </c:pt>
                <c:pt idx="17">
                  <c:v>0.11799999999999999</c:v>
                </c:pt>
                <c:pt idx="18">
                  <c:v>0.11799999999999999</c:v>
                </c:pt>
                <c:pt idx="19">
                  <c:v>0.11799999999999999</c:v>
                </c:pt>
                <c:pt idx="20">
                  <c:v>0.11799999999999999</c:v>
                </c:pt>
                <c:pt idx="21">
                  <c:v>0.11799999999999999</c:v>
                </c:pt>
                <c:pt idx="22">
                  <c:v>0.11799999999999999</c:v>
                </c:pt>
                <c:pt idx="23">
                  <c:v>0.11799999999999999</c:v>
                </c:pt>
                <c:pt idx="24">
                  <c:v>0.11799999999999999</c:v>
                </c:pt>
              </c:numCache>
            </c:numRef>
          </c:val>
        </c:ser>
        <c:ser>
          <c:idx val="1"/>
          <c:order val="4"/>
          <c:tx>
            <c:strRef>
              <c:f>Data!$FD$5</c:f>
              <c:strCache>
                <c:ptCount val="1"/>
                <c:pt idx="0">
                  <c:v>Red Range</c:v>
                </c:pt>
              </c:strCache>
            </c:strRef>
          </c:tx>
          <c:spPr>
            <a:solidFill>
              <a:schemeClr val="accent2">
                <a:lumMod val="40000"/>
                <a:lumOff val="60000"/>
              </a:schemeClr>
            </a:solidFill>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Data!$FD$19:$FD$66</c:f>
              <c:numCache>
                <c:formatCode>0.0%</c:formatCode>
                <c:ptCount val="25"/>
                <c:pt idx="0">
                  <c:v>0.153</c:v>
                </c:pt>
                <c:pt idx="1">
                  <c:v>0.153</c:v>
                </c:pt>
                <c:pt idx="2">
                  <c:v>0.153</c:v>
                </c:pt>
                <c:pt idx="3">
                  <c:v>0.153</c:v>
                </c:pt>
                <c:pt idx="4">
                  <c:v>0.153</c:v>
                </c:pt>
                <c:pt idx="5">
                  <c:v>0.153</c:v>
                </c:pt>
                <c:pt idx="6">
                  <c:v>0.153</c:v>
                </c:pt>
                <c:pt idx="7">
                  <c:v>0.153</c:v>
                </c:pt>
                <c:pt idx="8">
                  <c:v>0.153</c:v>
                </c:pt>
                <c:pt idx="9">
                  <c:v>0.153</c:v>
                </c:pt>
                <c:pt idx="10">
                  <c:v>0.153</c:v>
                </c:pt>
                <c:pt idx="11">
                  <c:v>0.153</c:v>
                </c:pt>
                <c:pt idx="12">
                  <c:v>0.153</c:v>
                </c:pt>
                <c:pt idx="13">
                  <c:v>0.153</c:v>
                </c:pt>
                <c:pt idx="14">
                  <c:v>0.153</c:v>
                </c:pt>
                <c:pt idx="15">
                  <c:v>0.153</c:v>
                </c:pt>
                <c:pt idx="16">
                  <c:v>0.153</c:v>
                </c:pt>
                <c:pt idx="17">
                  <c:v>0.153</c:v>
                </c:pt>
                <c:pt idx="18">
                  <c:v>0.153</c:v>
                </c:pt>
                <c:pt idx="19">
                  <c:v>0.153</c:v>
                </c:pt>
                <c:pt idx="20">
                  <c:v>0.153</c:v>
                </c:pt>
                <c:pt idx="21">
                  <c:v>0.153</c:v>
                </c:pt>
                <c:pt idx="22">
                  <c:v>0.153</c:v>
                </c:pt>
                <c:pt idx="23">
                  <c:v>0.153</c:v>
                </c:pt>
                <c:pt idx="24">
                  <c:v>0.153</c:v>
                </c:pt>
              </c:numCache>
            </c:numRef>
          </c:val>
        </c:ser>
        <c:axId val="205598080"/>
        <c:axId val="205612160"/>
      </c:areaChart>
      <c:lineChart>
        <c:grouping val="standard"/>
        <c:ser>
          <c:idx val="0"/>
          <c:order val="0"/>
          <c:tx>
            <c:strRef>
              <c:f>Data!$EZ$5</c:f>
              <c:strCache>
                <c:ptCount val="1"/>
                <c:pt idx="0">
                  <c:v>% Bed Occupancy - Critical Care Wards</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Data!$EZ$19:$EZ$66</c:f>
              <c:numCache>
                <c:formatCode>0.0%</c:formatCode>
                <c:ptCount val="25"/>
                <c:pt idx="0">
                  <c:v>0.68400000000000005</c:v>
                </c:pt>
                <c:pt idx="1">
                  <c:v>0.76</c:v>
                </c:pt>
                <c:pt idx="2">
                  <c:v>0.65600000000000003</c:v>
                </c:pt>
                <c:pt idx="3">
                  <c:v>0.64400000000000002</c:v>
                </c:pt>
                <c:pt idx="4">
                  <c:v>0.72599999999999998</c:v>
                </c:pt>
                <c:pt idx="5">
                  <c:v>0.78700000000000003</c:v>
                </c:pt>
                <c:pt idx="6">
                  <c:v>0.71</c:v>
                </c:pt>
                <c:pt idx="7">
                  <c:v>0.749</c:v>
                </c:pt>
                <c:pt idx="8">
                  <c:v>0.6</c:v>
                </c:pt>
                <c:pt idx="9">
                  <c:v>0.71299999999999997</c:v>
                </c:pt>
                <c:pt idx="10">
                  <c:v>0.63900000000000001</c:v>
                </c:pt>
                <c:pt idx="11">
                  <c:v>0.70699999999999996</c:v>
                </c:pt>
                <c:pt idx="12">
                  <c:v>0.73</c:v>
                </c:pt>
                <c:pt idx="13">
                  <c:v>0.77300000000000002</c:v>
                </c:pt>
                <c:pt idx="14">
                  <c:v>0.73799999999999999</c:v>
                </c:pt>
                <c:pt idx="15">
                  <c:v>0.65100000000000002</c:v>
                </c:pt>
                <c:pt idx="16">
                  <c:v>0.69299999999999995</c:v>
                </c:pt>
                <c:pt idx="17">
                  <c:v>0.65700000000000003</c:v>
                </c:pt>
                <c:pt idx="18">
                  <c:v>0.76600000000000001</c:v>
                </c:pt>
                <c:pt idx="19">
                  <c:v>0.751</c:v>
                </c:pt>
                <c:pt idx="20">
                  <c:v>0.72499999999999998</c:v>
                </c:pt>
                <c:pt idx="21">
                  <c:v>0.68600000000000005</c:v>
                </c:pt>
                <c:pt idx="22">
                  <c:v>0.748</c:v>
                </c:pt>
                <c:pt idx="23">
                  <c:v>0.76800000000000002</c:v>
                </c:pt>
              </c:numCache>
            </c:numRef>
          </c:val>
        </c:ser>
        <c:marker val="1"/>
        <c:axId val="205598080"/>
        <c:axId val="205612160"/>
      </c:lineChart>
      <c:dateAx>
        <c:axId val="205598080"/>
        <c:scaling>
          <c:orientation val="minMax"/>
        </c:scaling>
        <c:axPos val="b"/>
        <c:numFmt formatCode="mmm\-yy" sourceLinked="1"/>
        <c:tickLblPos val="nextTo"/>
        <c:txPr>
          <a:bodyPr rot="-5400000" vert="horz"/>
          <a:lstStyle/>
          <a:p>
            <a:pPr>
              <a:defRPr sz="800"/>
            </a:pPr>
            <a:endParaRPr lang="en-US"/>
          </a:p>
        </c:txPr>
        <c:crossAx val="205612160"/>
        <c:crosses val="autoZero"/>
        <c:auto val="1"/>
        <c:lblOffset val="100"/>
      </c:dateAx>
      <c:valAx>
        <c:axId val="205612160"/>
        <c:scaling>
          <c:orientation val="minMax"/>
          <c:max val="0.9"/>
          <c:min val="0.5"/>
        </c:scaling>
        <c:axPos val="l"/>
        <c:numFmt formatCode="0%" sourceLinked="0"/>
        <c:tickLblPos val="nextTo"/>
        <c:crossAx val="20559808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891"/>
        </c:manualLayout>
      </c:layout>
      <c:areaChart>
        <c:grouping val="stacked"/>
        <c:ser>
          <c:idx val="1"/>
          <c:order val="0"/>
          <c:tx>
            <c:strRef>
              <c:f>Data!$AK$5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Data!$AK$19:$AK$66</c:f>
              <c:numCache>
                <c:formatCode>0%</c:formatCode>
                <c:ptCount val="25"/>
                <c:pt idx="0">
                  <c:v>0</c:v>
                </c:pt>
                <c:pt idx="1">
                  <c:v>8.3000000000000004E-2</c:v>
                </c:pt>
                <c:pt idx="2">
                  <c:v>0.16600000000000001</c:v>
                </c:pt>
                <c:pt idx="3">
                  <c:v>0.249</c:v>
                </c:pt>
                <c:pt idx="4">
                  <c:v>0.33200000000000002</c:v>
                </c:pt>
                <c:pt idx="5">
                  <c:v>0.41499999999999998</c:v>
                </c:pt>
                <c:pt idx="6">
                  <c:v>0.5</c:v>
                </c:pt>
                <c:pt idx="7">
                  <c:v>0.62</c:v>
                </c:pt>
                <c:pt idx="8">
                  <c:v>0.75</c:v>
                </c:pt>
                <c:pt idx="9">
                  <c:v>0.83</c:v>
                </c:pt>
                <c:pt idx="10">
                  <c:v>0.91</c:v>
                </c:pt>
                <c:pt idx="11">
                  <c:v>1</c:v>
                </c:pt>
                <c:pt idx="12">
                  <c:v>0</c:v>
                </c:pt>
                <c:pt idx="13">
                  <c:v>8.3000000000000004E-2</c:v>
                </c:pt>
                <c:pt idx="14">
                  <c:v>0.16600000000000001</c:v>
                </c:pt>
                <c:pt idx="15">
                  <c:v>0.249</c:v>
                </c:pt>
                <c:pt idx="16">
                  <c:v>0.33200000000000002</c:v>
                </c:pt>
                <c:pt idx="17">
                  <c:v>0.41499999999999998</c:v>
                </c:pt>
                <c:pt idx="18">
                  <c:v>0.5</c:v>
                </c:pt>
                <c:pt idx="19">
                  <c:v>0.62</c:v>
                </c:pt>
                <c:pt idx="20">
                  <c:v>0.75</c:v>
                </c:pt>
                <c:pt idx="21">
                  <c:v>0.83</c:v>
                </c:pt>
                <c:pt idx="22">
                  <c:v>0.91</c:v>
                </c:pt>
                <c:pt idx="23">
                  <c:v>1</c:v>
                </c:pt>
                <c:pt idx="24">
                  <c:v>0</c:v>
                </c:pt>
              </c:numCache>
            </c:numRef>
          </c:val>
        </c:ser>
        <c:ser>
          <c:idx val="2"/>
          <c:order val="2"/>
          <c:tx>
            <c:strRef>
              <c:f>Data!$AL$5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Data!$AL$19:$AL$66</c:f>
              <c:numCache>
                <c:formatCode>0%</c:formatCode>
                <c:ptCount val="25"/>
                <c:pt idx="0">
                  <c:v>1</c:v>
                </c:pt>
                <c:pt idx="1">
                  <c:v>0.91700000000000004</c:v>
                </c:pt>
                <c:pt idx="2">
                  <c:v>0.83399999999999996</c:v>
                </c:pt>
                <c:pt idx="3">
                  <c:v>0.751</c:v>
                </c:pt>
                <c:pt idx="4">
                  <c:v>0.66799999999999993</c:v>
                </c:pt>
                <c:pt idx="5">
                  <c:v>0.58499999999999996</c:v>
                </c:pt>
                <c:pt idx="6">
                  <c:v>0.5</c:v>
                </c:pt>
                <c:pt idx="7">
                  <c:v>0.38</c:v>
                </c:pt>
                <c:pt idx="8">
                  <c:v>0.25</c:v>
                </c:pt>
                <c:pt idx="9">
                  <c:v>0.17000000000000004</c:v>
                </c:pt>
                <c:pt idx="10">
                  <c:v>8.9999999999999969E-2</c:v>
                </c:pt>
                <c:pt idx="11">
                  <c:v>0</c:v>
                </c:pt>
                <c:pt idx="12">
                  <c:v>1</c:v>
                </c:pt>
                <c:pt idx="13">
                  <c:v>0.91700000000000004</c:v>
                </c:pt>
                <c:pt idx="14">
                  <c:v>0.83399999999999996</c:v>
                </c:pt>
                <c:pt idx="15">
                  <c:v>0.751</c:v>
                </c:pt>
                <c:pt idx="16">
                  <c:v>0.66799999999999993</c:v>
                </c:pt>
                <c:pt idx="17">
                  <c:v>0.58499999999999996</c:v>
                </c:pt>
                <c:pt idx="18">
                  <c:v>0.5</c:v>
                </c:pt>
                <c:pt idx="19">
                  <c:v>0.38</c:v>
                </c:pt>
                <c:pt idx="20">
                  <c:v>0.25</c:v>
                </c:pt>
                <c:pt idx="21">
                  <c:v>0.17000000000000004</c:v>
                </c:pt>
                <c:pt idx="22">
                  <c:v>8.9999999999999969E-2</c:v>
                </c:pt>
                <c:pt idx="23">
                  <c:v>0</c:v>
                </c:pt>
                <c:pt idx="24">
                  <c:v>1</c:v>
                </c:pt>
              </c:numCache>
            </c:numRef>
          </c:val>
        </c:ser>
        <c:axId val="158107520"/>
        <c:axId val="158109056"/>
      </c:areaChart>
      <c:lineChart>
        <c:grouping val="standard"/>
        <c:ser>
          <c:idx val="0"/>
          <c:order val="1"/>
          <c:tx>
            <c:strRef>
              <c:f>Data!$AD$5</c:f>
              <c:strCache>
                <c:ptCount val="1"/>
                <c:pt idx="0">
                  <c:v>Percentage of signed off job plans: surgical specialties consultants</c:v>
                </c:pt>
              </c:strCache>
            </c:strRef>
          </c:tx>
          <c:spPr>
            <a:ln>
              <a:solidFill>
                <a:prstClr val="black"/>
              </a:solidFill>
            </a:ln>
          </c:spPr>
          <c:dPt>
            <c:idx val="3"/>
            <c:spPr>
              <a:ln>
                <a:noFill/>
              </a:ln>
            </c:spPr>
          </c:dPt>
          <c:dPt>
            <c:idx val="18"/>
            <c:spPr>
              <a:ln>
                <a:noFill/>
              </a:ln>
            </c:spPr>
          </c:dPt>
          <c:dPt>
            <c:idx val="26"/>
            <c:spPr>
              <a:ln>
                <a:noFill/>
              </a:ln>
            </c:spPr>
          </c:dPt>
          <c:dLbls>
            <c:numFmt formatCode="0.0%" sourceLinked="0"/>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Data!$AD$19:$AD$66</c:f>
              <c:numCache>
                <c:formatCode>0.0%</c:formatCode>
                <c:ptCount val="25"/>
                <c:pt idx="6">
                  <c:v>0</c:v>
                </c:pt>
                <c:pt idx="8">
                  <c:v>0</c:v>
                </c:pt>
                <c:pt idx="11">
                  <c:v>0.33</c:v>
                </c:pt>
                <c:pt idx="18">
                  <c:v>0.61290322580645162</c:v>
                </c:pt>
                <c:pt idx="20">
                  <c:v>0.72131147540983609</c:v>
                </c:pt>
                <c:pt idx="23">
                  <c:v>0.68181818181818177</c:v>
                </c:pt>
              </c:numCache>
            </c:numRef>
          </c:val>
        </c:ser>
        <c:marker val="1"/>
        <c:axId val="158107520"/>
        <c:axId val="158109056"/>
      </c:lineChart>
      <c:dateAx>
        <c:axId val="158107520"/>
        <c:scaling>
          <c:orientation val="minMax"/>
        </c:scaling>
        <c:axPos val="b"/>
        <c:numFmt formatCode="mmm\-yy" sourceLinked="1"/>
        <c:tickLblPos val="nextTo"/>
        <c:txPr>
          <a:bodyPr rot="-5400000" vert="horz"/>
          <a:lstStyle/>
          <a:p>
            <a:pPr>
              <a:defRPr/>
            </a:pPr>
            <a:endParaRPr lang="en-US"/>
          </a:p>
        </c:txPr>
        <c:crossAx val="158109056"/>
        <c:crosses val="autoZero"/>
        <c:auto val="1"/>
        <c:lblOffset val="100"/>
      </c:dateAx>
      <c:valAx>
        <c:axId val="158109056"/>
        <c:scaling>
          <c:orientation val="minMax"/>
          <c:max val="1"/>
        </c:scaling>
        <c:axPos val="l"/>
        <c:numFmt formatCode="0%" sourceLinked="0"/>
        <c:tickLblPos val="nextTo"/>
        <c:crossAx val="15810752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175"/>
        </c:manualLayout>
      </c:layout>
      <c:areaChart>
        <c:grouping val="stacked"/>
        <c:ser>
          <c:idx val="2"/>
          <c:order val="1"/>
          <c:tx>
            <c:strRef>
              <c:f>Data!$FF$5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Data!$FF$7:$FF$66</c:f>
              <c:numCache>
                <c:formatCode>0.0%</c:formatCode>
                <c:ptCount val="37"/>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pt idx="36">
                  <c:v>0.6</c:v>
                </c:pt>
              </c:numCache>
            </c:numRef>
          </c:val>
        </c:ser>
        <c:ser>
          <c:idx val="4"/>
          <c:order val="2"/>
          <c:tx>
            <c:strRef>
              <c:f>Data!$FG$5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Data!$FG$7:$FG$66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3"/>
          <c:tx>
            <c:strRef>
              <c:f>Data!$FH$5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Data!$FH$7:$FH$66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numCache>
            </c:numRef>
          </c:val>
        </c:ser>
        <c:ser>
          <c:idx val="1"/>
          <c:order val="4"/>
          <c:tx>
            <c:strRef>
              <c:f>Data!$FI$5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Data!$FI$7:$FI$66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12084992"/>
        <c:axId val="212094976"/>
      </c:areaChart>
      <c:lineChart>
        <c:grouping val="standard"/>
        <c:ser>
          <c:idx val="0"/>
          <c:order val="0"/>
          <c:tx>
            <c:strRef>
              <c:f>Data!$FE$5</c:f>
              <c:strCache>
                <c:ptCount val="1"/>
                <c:pt idx="0">
                  <c:v>ICU 1 Bed Occupancy</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Data!$FE$7:$FE$66</c:f>
              <c:numCache>
                <c:formatCode>0.0%</c:formatCode>
                <c:ptCount val="37"/>
                <c:pt idx="0">
                  <c:v>0.54800000000000004</c:v>
                </c:pt>
                <c:pt idx="1">
                  <c:v>0.65700000000000003</c:v>
                </c:pt>
                <c:pt idx="2">
                  <c:v>0.57299999999999995</c:v>
                </c:pt>
                <c:pt idx="3">
                  <c:v>0.6</c:v>
                </c:pt>
                <c:pt idx="4">
                  <c:v>0.60599999999999998</c:v>
                </c:pt>
                <c:pt idx="5">
                  <c:v>0.496</c:v>
                </c:pt>
                <c:pt idx="6">
                  <c:v>0.57699999999999996</c:v>
                </c:pt>
                <c:pt idx="7">
                  <c:v>0.55400000000000005</c:v>
                </c:pt>
                <c:pt idx="8">
                  <c:v>0.504</c:v>
                </c:pt>
                <c:pt idx="9">
                  <c:v>0.55400000000000005</c:v>
                </c:pt>
                <c:pt idx="10">
                  <c:v>0.54200000000000004</c:v>
                </c:pt>
                <c:pt idx="11">
                  <c:v>0.5</c:v>
                </c:pt>
                <c:pt idx="12">
                  <c:v>0.52300000000000002</c:v>
                </c:pt>
                <c:pt idx="13">
                  <c:v>0.63900000000000001</c:v>
                </c:pt>
                <c:pt idx="14">
                  <c:v>0.496</c:v>
                </c:pt>
                <c:pt idx="15">
                  <c:v>0.56000000000000005</c:v>
                </c:pt>
                <c:pt idx="16">
                  <c:v>0.59599999999999997</c:v>
                </c:pt>
                <c:pt idx="17">
                  <c:v>0.63700000000000001</c:v>
                </c:pt>
                <c:pt idx="18">
                  <c:v>0.58399999999999996</c:v>
                </c:pt>
                <c:pt idx="19">
                  <c:v>0.71399999999999997</c:v>
                </c:pt>
                <c:pt idx="20">
                  <c:v>0.45900000000000002</c:v>
                </c:pt>
                <c:pt idx="21">
                  <c:v>0.59099999999999997</c:v>
                </c:pt>
                <c:pt idx="22">
                  <c:v>0.49</c:v>
                </c:pt>
                <c:pt idx="23">
                  <c:v>0.51900000000000002</c:v>
                </c:pt>
                <c:pt idx="24">
                  <c:v>0.58399999999999996</c:v>
                </c:pt>
                <c:pt idx="25">
                  <c:v>0.71499999999999997</c:v>
                </c:pt>
                <c:pt idx="26">
                  <c:v>0.72699999999999998</c:v>
                </c:pt>
                <c:pt idx="27">
                  <c:v>0.64900000000000002</c:v>
                </c:pt>
                <c:pt idx="28">
                  <c:v>0.63900000000000001</c:v>
                </c:pt>
                <c:pt idx="29">
                  <c:v>0.57099999999999995</c:v>
                </c:pt>
                <c:pt idx="30">
                  <c:v>0.68899999999999995</c:v>
                </c:pt>
                <c:pt idx="31">
                  <c:v>0.64600000000000002</c:v>
                </c:pt>
                <c:pt idx="32">
                  <c:v>0.69299999999999995</c:v>
                </c:pt>
                <c:pt idx="33">
                  <c:v>0.69399999999999995</c:v>
                </c:pt>
                <c:pt idx="34">
                  <c:v>0.68</c:v>
                </c:pt>
                <c:pt idx="35">
                  <c:v>0.69799999999999995</c:v>
                </c:pt>
              </c:numCache>
            </c:numRef>
          </c:val>
        </c:ser>
        <c:marker val="1"/>
        <c:axId val="212084992"/>
        <c:axId val="212094976"/>
      </c:lineChart>
      <c:dateAx>
        <c:axId val="212084992"/>
        <c:scaling>
          <c:orientation val="minMax"/>
        </c:scaling>
        <c:axPos val="b"/>
        <c:numFmt formatCode="mmm\-yy" sourceLinked="1"/>
        <c:tickLblPos val="nextTo"/>
        <c:txPr>
          <a:bodyPr rot="-5400000" vert="horz"/>
          <a:lstStyle/>
          <a:p>
            <a:pPr>
              <a:defRPr sz="800"/>
            </a:pPr>
            <a:endParaRPr lang="en-US"/>
          </a:p>
        </c:txPr>
        <c:crossAx val="212094976"/>
        <c:crosses val="autoZero"/>
        <c:auto val="1"/>
        <c:lblOffset val="100"/>
      </c:dateAx>
      <c:valAx>
        <c:axId val="212094976"/>
        <c:scaling>
          <c:orientation val="minMax"/>
          <c:max val="0.8"/>
          <c:min val="0.45"/>
        </c:scaling>
        <c:axPos val="l"/>
        <c:numFmt formatCode="0%" sourceLinked="0"/>
        <c:tickLblPos val="nextTo"/>
        <c:crossAx val="21208499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209"/>
        </c:manualLayout>
      </c:layout>
      <c:areaChart>
        <c:grouping val="stacked"/>
        <c:ser>
          <c:idx val="2"/>
          <c:order val="1"/>
          <c:tx>
            <c:strRef>
              <c:f>Data!$FK$5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Data!$FK$7:$FK$66</c:f>
              <c:numCache>
                <c:formatCode>0.0%</c:formatCode>
                <c:ptCount val="37"/>
                <c:pt idx="0">
                  <c:v>0.64900000000000002</c:v>
                </c:pt>
                <c:pt idx="1">
                  <c:v>0.64900000000000002</c:v>
                </c:pt>
                <c:pt idx="2">
                  <c:v>0.64900000000000002</c:v>
                </c:pt>
                <c:pt idx="3">
                  <c:v>0.64900000000000002</c:v>
                </c:pt>
                <c:pt idx="4">
                  <c:v>0.64900000000000002</c:v>
                </c:pt>
                <c:pt idx="5">
                  <c:v>0.64900000000000002</c:v>
                </c:pt>
                <c:pt idx="6">
                  <c:v>0.64900000000000002</c:v>
                </c:pt>
                <c:pt idx="7">
                  <c:v>0.64900000000000002</c:v>
                </c:pt>
                <c:pt idx="8">
                  <c:v>0.64900000000000002</c:v>
                </c:pt>
                <c:pt idx="9">
                  <c:v>0.64900000000000002</c:v>
                </c:pt>
                <c:pt idx="10">
                  <c:v>0.64900000000000002</c:v>
                </c:pt>
                <c:pt idx="11">
                  <c:v>0.64900000000000002</c:v>
                </c:pt>
                <c:pt idx="12">
                  <c:v>0.64900000000000002</c:v>
                </c:pt>
                <c:pt idx="13">
                  <c:v>0.64900000000000002</c:v>
                </c:pt>
                <c:pt idx="14">
                  <c:v>0.64900000000000002</c:v>
                </c:pt>
                <c:pt idx="15">
                  <c:v>0.64900000000000002</c:v>
                </c:pt>
                <c:pt idx="16">
                  <c:v>0.64900000000000002</c:v>
                </c:pt>
                <c:pt idx="17">
                  <c:v>0.64900000000000002</c:v>
                </c:pt>
                <c:pt idx="18">
                  <c:v>0.64900000000000002</c:v>
                </c:pt>
                <c:pt idx="19">
                  <c:v>0.64900000000000002</c:v>
                </c:pt>
                <c:pt idx="20">
                  <c:v>0.64900000000000002</c:v>
                </c:pt>
                <c:pt idx="21">
                  <c:v>0.64900000000000002</c:v>
                </c:pt>
                <c:pt idx="22">
                  <c:v>0.64900000000000002</c:v>
                </c:pt>
                <c:pt idx="23">
                  <c:v>0.64900000000000002</c:v>
                </c:pt>
                <c:pt idx="24">
                  <c:v>0.64900000000000002</c:v>
                </c:pt>
                <c:pt idx="25">
                  <c:v>0.64900000000000002</c:v>
                </c:pt>
                <c:pt idx="26">
                  <c:v>0.64900000000000002</c:v>
                </c:pt>
                <c:pt idx="27">
                  <c:v>0.64900000000000002</c:v>
                </c:pt>
                <c:pt idx="28">
                  <c:v>0.64900000000000002</c:v>
                </c:pt>
                <c:pt idx="29">
                  <c:v>0.64900000000000002</c:v>
                </c:pt>
                <c:pt idx="30">
                  <c:v>0.64900000000000002</c:v>
                </c:pt>
                <c:pt idx="31">
                  <c:v>0.64900000000000002</c:v>
                </c:pt>
                <c:pt idx="32">
                  <c:v>0.64900000000000002</c:v>
                </c:pt>
                <c:pt idx="33">
                  <c:v>0.64900000000000002</c:v>
                </c:pt>
                <c:pt idx="34">
                  <c:v>0.64900000000000002</c:v>
                </c:pt>
                <c:pt idx="35">
                  <c:v>0.64900000000000002</c:v>
                </c:pt>
                <c:pt idx="36">
                  <c:v>0.64900000000000002</c:v>
                </c:pt>
              </c:numCache>
            </c:numRef>
          </c:val>
        </c:ser>
        <c:ser>
          <c:idx val="4"/>
          <c:order val="2"/>
          <c:tx>
            <c:strRef>
              <c:f>Data!$FL$5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Data!$FL$7:$FL$66</c:f>
              <c:numCache>
                <c:formatCode>0.0%</c:formatCode>
                <c:ptCount val="37"/>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c:v>7.0000000000000007E-2</c:v>
                </c:pt>
                <c:pt idx="33">
                  <c:v>7.0000000000000007E-2</c:v>
                </c:pt>
                <c:pt idx="34">
                  <c:v>7.0000000000000007E-2</c:v>
                </c:pt>
                <c:pt idx="35">
                  <c:v>7.0000000000000007E-2</c:v>
                </c:pt>
                <c:pt idx="36">
                  <c:v>7.0000000000000007E-2</c:v>
                </c:pt>
              </c:numCache>
            </c:numRef>
          </c:val>
        </c:ser>
        <c:ser>
          <c:idx val="3"/>
          <c:order val="3"/>
          <c:tx>
            <c:strRef>
              <c:f>Data!$FM$5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Data!$FM$7:$FM$66</c:f>
              <c:numCache>
                <c:formatCode>0.0%</c:formatCode>
                <c:ptCount val="37"/>
                <c:pt idx="0">
                  <c:v>6.0999999999999999E-2</c:v>
                </c:pt>
                <c:pt idx="1">
                  <c:v>6.0999999999999999E-2</c:v>
                </c:pt>
                <c:pt idx="2">
                  <c:v>6.0999999999999999E-2</c:v>
                </c:pt>
                <c:pt idx="3">
                  <c:v>6.0999999999999999E-2</c:v>
                </c:pt>
                <c:pt idx="4">
                  <c:v>6.0999999999999999E-2</c:v>
                </c:pt>
                <c:pt idx="5">
                  <c:v>6.0999999999999999E-2</c:v>
                </c:pt>
                <c:pt idx="6">
                  <c:v>6.0999999999999999E-2</c:v>
                </c:pt>
                <c:pt idx="7">
                  <c:v>6.0999999999999999E-2</c:v>
                </c:pt>
                <c:pt idx="8">
                  <c:v>6.0999999999999999E-2</c:v>
                </c:pt>
                <c:pt idx="9">
                  <c:v>6.0999999999999999E-2</c:v>
                </c:pt>
                <c:pt idx="10">
                  <c:v>6.0999999999999999E-2</c:v>
                </c:pt>
                <c:pt idx="11">
                  <c:v>6.0999999999999999E-2</c:v>
                </c:pt>
                <c:pt idx="12">
                  <c:v>6.0999999999999999E-2</c:v>
                </c:pt>
                <c:pt idx="13">
                  <c:v>6.0999999999999999E-2</c:v>
                </c:pt>
                <c:pt idx="14">
                  <c:v>6.0999999999999999E-2</c:v>
                </c:pt>
                <c:pt idx="15">
                  <c:v>6.0999999999999999E-2</c:v>
                </c:pt>
                <c:pt idx="16">
                  <c:v>6.0999999999999999E-2</c:v>
                </c:pt>
                <c:pt idx="17">
                  <c:v>6.0999999999999999E-2</c:v>
                </c:pt>
                <c:pt idx="18">
                  <c:v>6.0999999999999999E-2</c:v>
                </c:pt>
                <c:pt idx="19">
                  <c:v>6.0999999999999999E-2</c:v>
                </c:pt>
                <c:pt idx="20">
                  <c:v>6.0999999999999999E-2</c:v>
                </c:pt>
                <c:pt idx="21">
                  <c:v>6.0999999999999999E-2</c:v>
                </c:pt>
                <c:pt idx="22">
                  <c:v>6.0999999999999999E-2</c:v>
                </c:pt>
                <c:pt idx="23">
                  <c:v>6.0999999999999999E-2</c:v>
                </c:pt>
                <c:pt idx="24">
                  <c:v>6.0999999999999999E-2</c:v>
                </c:pt>
                <c:pt idx="25">
                  <c:v>6.0999999999999999E-2</c:v>
                </c:pt>
                <c:pt idx="26">
                  <c:v>6.0999999999999999E-2</c:v>
                </c:pt>
                <c:pt idx="27">
                  <c:v>6.0999999999999999E-2</c:v>
                </c:pt>
                <c:pt idx="28">
                  <c:v>6.0999999999999999E-2</c:v>
                </c:pt>
                <c:pt idx="29">
                  <c:v>6.0999999999999999E-2</c:v>
                </c:pt>
                <c:pt idx="30">
                  <c:v>6.0999999999999999E-2</c:v>
                </c:pt>
                <c:pt idx="31">
                  <c:v>6.0999999999999999E-2</c:v>
                </c:pt>
                <c:pt idx="32">
                  <c:v>6.0999999999999999E-2</c:v>
                </c:pt>
                <c:pt idx="33">
                  <c:v>6.0999999999999999E-2</c:v>
                </c:pt>
                <c:pt idx="34">
                  <c:v>6.0999999999999999E-2</c:v>
                </c:pt>
                <c:pt idx="35">
                  <c:v>6.0999999999999999E-2</c:v>
                </c:pt>
                <c:pt idx="36">
                  <c:v>6.0999999999999999E-2</c:v>
                </c:pt>
              </c:numCache>
            </c:numRef>
          </c:val>
        </c:ser>
        <c:ser>
          <c:idx val="1"/>
          <c:order val="4"/>
          <c:tx>
            <c:strRef>
              <c:f>Data!$FN$5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Data!$FN$7:$FN$66</c:f>
              <c:numCache>
                <c:formatCode>0.0%</c:formatCode>
                <c:ptCount val="37"/>
                <c:pt idx="0">
                  <c:v>0.22</c:v>
                </c:pt>
                <c:pt idx="1">
                  <c:v>0.22</c:v>
                </c:pt>
                <c:pt idx="2">
                  <c:v>0.22</c:v>
                </c:pt>
                <c:pt idx="3">
                  <c:v>0.22</c:v>
                </c:pt>
                <c:pt idx="4">
                  <c:v>0.22</c:v>
                </c:pt>
                <c:pt idx="5">
                  <c:v>0.22</c:v>
                </c:pt>
                <c:pt idx="6">
                  <c:v>0.22</c:v>
                </c:pt>
                <c:pt idx="7">
                  <c:v>0.22</c:v>
                </c:pt>
                <c:pt idx="8">
                  <c:v>0.22</c:v>
                </c:pt>
                <c:pt idx="9">
                  <c:v>0.22</c:v>
                </c:pt>
                <c:pt idx="10">
                  <c:v>0.22</c:v>
                </c:pt>
                <c:pt idx="11">
                  <c:v>0.22</c:v>
                </c:pt>
                <c:pt idx="12">
                  <c:v>0.22</c:v>
                </c:pt>
                <c:pt idx="13">
                  <c:v>0.22</c:v>
                </c:pt>
                <c:pt idx="14">
                  <c:v>0.22</c:v>
                </c:pt>
                <c:pt idx="15">
                  <c:v>0.22</c:v>
                </c:pt>
                <c:pt idx="16">
                  <c:v>0.22</c:v>
                </c:pt>
                <c:pt idx="17">
                  <c:v>0.22</c:v>
                </c:pt>
                <c:pt idx="18">
                  <c:v>0.22</c:v>
                </c:pt>
                <c:pt idx="19">
                  <c:v>0.22</c:v>
                </c:pt>
                <c:pt idx="20">
                  <c:v>0.22</c:v>
                </c:pt>
                <c:pt idx="21">
                  <c:v>0.22</c:v>
                </c:pt>
                <c:pt idx="22">
                  <c:v>0.22</c:v>
                </c:pt>
                <c:pt idx="23">
                  <c:v>0.22</c:v>
                </c:pt>
                <c:pt idx="24">
                  <c:v>0.22</c:v>
                </c:pt>
                <c:pt idx="25">
                  <c:v>0.22</c:v>
                </c:pt>
                <c:pt idx="26">
                  <c:v>0.22</c:v>
                </c:pt>
                <c:pt idx="27">
                  <c:v>0.22</c:v>
                </c:pt>
                <c:pt idx="28">
                  <c:v>0.22</c:v>
                </c:pt>
                <c:pt idx="29">
                  <c:v>0.22</c:v>
                </c:pt>
                <c:pt idx="30">
                  <c:v>0.22</c:v>
                </c:pt>
                <c:pt idx="31">
                  <c:v>0.22</c:v>
                </c:pt>
                <c:pt idx="32">
                  <c:v>0.22</c:v>
                </c:pt>
                <c:pt idx="33">
                  <c:v>0.22</c:v>
                </c:pt>
                <c:pt idx="34">
                  <c:v>0.22</c:v>
                </c:pt>
                <c:pt idx="35">
                  <c:v>0.22</c:v>
                </c:pt>
                <c:pt idx="36">
                  <c:v>0.22</c:v>
                </c:pt>
              </c:numCache>
            </c:numRef>
          </c:val>
        </c:ser>
        <c:axId val="212130432"/>
        <c:axId val="212357504"/>
      </c:areaChart>
      <c:lineChart>
        <c:grouping val="standard"/>
        <c:ser>
          <c:idx val="0"/>
          <c:order val="0"/>
          <c:tx>
            <c:strRef>
              <c:f>Data!$FJ$5</c:f>
              <c:strCache>
                <c:ptCount val="1"/>
                <c:pt idx="0">
                  <c:v>ICU2 Bed Occupancy</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Data!$FJ$7:$FJ$66</c:f>
              <c:numCache>
                <c:formatCode>0.0%</c:formatCode>
                <c:ptCount val="37"/>
                <c:pt idx="0">
                  <c:v>0.51</c:v>
                </c:pt>
                <c:pt idx="1">
                  <c:v>0.60299999999999998</c:v>
                </c:pt>
                <c:pt idx="2">
                  <c:v>0.53200000000000003</c:v>
                </c:pt>
                <c:pt idx="3">
                  <c:v>0.56699999999999995</c:v>
                </c:pt>
                <c:pt idx="4">
                  <c:v>0.86399999999999999</c:v>
                </c:pt>
                <c:pt idx="5">
                  <c:v>0.65</c:v>
                </c:pt>
                <c:pt idx="6">
                  <c:v>0.80700000000000005</c:v>
                </c:pt>
                <c:pt idx="7">
                  <c:v>0.84899999999999998</c:v>
                </c:pt>
                <c:pt idx="8">
                  <c:v>0.59</c:v>
                </c:pt>
                <c:pt idx="9">
                  <c:v>0.48299999999999998</c:v>
                </c:pt>
                <c:pt idx="10">
                  <c:v>0.55100000000000005</c:v>
                </c:pt>
                <c:pt idx="11">
                  <c:v>0.53700000000000003</c:v>
                </c:pt>
                <c:pt idx="12">
                  <c:v>0.69099999999999995</c:v>
                </c:pt>
                <c:pt idx="13">
                  <c:v>0.81399999999999995</c:v>
                </c:pt>
                <c:pt idx="14">
                  <c:v>0.60699999999999998</c:v>
                </c:pt>
                <c:pt idx="15">
                  <c:v>0.52600000000000002</c:v>
                </c:pt>
                <c:pt idx="16">
                  <c:v>0.78700000000000003</c:v>
                </c:pt>
                <c:pt idx="17">
                  <c:v>0.85399999999999998</c:v>
                </c:pt>
                <c:pt idx="18">
                  <c:v>0.80300000000000005</c:v>
                </c:pt>
                <c:pt idx="19">
                  <c:v>0.58099999999999996</c:v>
                </c:pt>
                <c:pt idx="20">
                  <c:v>0.57199999999999995</c:v>
                </c:pt>
                <c:pt idx="21">
                  <c:v>0.69699999999999995</c:v>
                </c:pt>
                <c:pt idx="22">
                  <c:v>0.55000000000000004</c:v>
                </c:pt>
                <c:pt idx="23">
                  <c:v>0.73699999999999999</c:v>
                </c:pt>
                <c:pt idx="24">
                  <c:v>0.79400000000000004</c:v>
                </c:pt>
                <c:pt idx="25">
                  <c:v>0.72</c:v>
                </c:pt>
                <c:pt idx="26">
                  <c:v>0.58099999999999996</c:v>
                </c:pt>
                <c:pt idx="27">
                  <c:v>0.47499999999999998</c:v>
                </c:pt>
                <c:pt idx="28">
                  <c:v>0.57099999999999995</c:v>
                </c:pt>
                <c:pt idx="29">
                  <c:v>0.63200000000000001</c:v>
                </c:pt>
                <c:pt idx="30">
                  <c:v>0.77800000000000002</c:v>
                </c:pt>
                <c:pt idx="31">
                  <c:v>0.73799999999999999</c:v>
                </c:pt>
                <c:pt idx="32">
                  <c:v>0.81399999999999995</c:v>
                </c:pt>
                <c:pt idx="33">
                  <c:v>0.70699999999999996</c:v>
                </c:pt>
                <c:pt idx="34">
                  <c:v>0.77600000000000002</c:v>
                </c:pt>
                <c:pt idx="35">
                  <c:v>0.69299999999999995</c:v>
                </c:pt>
              </c:numCache>
            </c:numRef>
          </c:val>
        </c:ser>
        <c:marker val="1"/>
        <c:axId val="212130432"/>
        <c:axId val="212357504"/>
      </c:lineChart>
      <c:dateAx>
        <c:axId val="212130432"/>
        <c:scaling>
          <c:orientation val="minMax"/>
        </c:scaling>
        <c:axPos val="b"/>
        <c:numFmt formatCode="mmm\-yy" sourceLinked="1"/>
        <c:tickLblPos val="nextTo"/>
        <c:txPr>
          <a:bodyPr rot="-5400000" vert="horz"/>
          <a:lstStyle/>
          <a:p>
            <a:pPr>
              <a:defRPr sz="800"/>
            </a:pPr>
            <a:endParaRPr lang="en-US"/>
          </a:p>
        </c:txPr>
        <c:crossAx val="212357504"/>
        <c:crosses val="autoZero"/>
        <c:auto val="1"/>
        <c:lblOffset val="100"/>
      </c:dateAx>
      <c:valAx>
        <c:axId val="212357504"/>
        <c:scaling>
          <c:orientation val="minMax"/>
          <c:max val="0.9"/>
          <c:min val="0.45"/>
        </c:scaling>
        <c:axPos val="l"/>
        <c:numFmt formatCode="0%" sourceLinked="0"/>
        <c:tickLblPos val="nextTo"/>
        <c:crossAx val="212130432"/>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253"/>
        </c:manualLayout>
      </c:layout>
      <c:areaChart>
        <c:grouping val="stacked"/>
        <c:ser>
          <c:idx val="2"/>
          <c:order val="1"/>
          <c:tx>
            <c:strRef>
              <c:f>Data!$FP$5</c:f>
              <c:strCache>
                <c:ptCount val="1"/>
                <c:pt idx="0">
                  <c:v>HDU2&amp;3 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Data!$FP$7:$FP$66</c:f>
              <c:numCache>
                <c:formatCode>0.0%</c:formatCode>
                <c:ptCount val="37"/>
                <c:pt idx="0">
                  <c:v>0.625</c:v>
                </c:pt>
                <c:pt idx="1">
                  <c:v>0.625</c:v>
                </c:pt>
                <c:pt idx="2">
                  <c:v>0.625</c:v>
                </c:pt>
                <c:pt idx="3">
                  <c:v>0.625</c:v>
                </c:pt>
                <c:pt idx="4">
                  <c:v>0.625</c:v>
                </c:pt>
                <c:pt idx="5">
                  <c:v>0.625</c:v>
                </c:pt>
                <c:pt idx="6">
                  <c:v>0.625</c:v>
                </c:pt>
                <c:pt idx="7">
                  <c:v>0.625</c:v>
                </c:pt>
                <c:pt idx="8">
                  <c:v>0.625</c:v>
                </c:pt>
                <c:pt idx="9">
                  <c:v>0.625</c:v>
                </c:pt>
                <c:pt idx="10">
                  <c:v>0.625</c:v>
                </c:pt>
                <c:pt idx="11">
                  <c:v>0.625</c:v>
                </c:pt>
                <c:pt idx="12">
                  <c:v>0.625</c:v>
                </c:pt>
                <c:pt idx="13">
                  <c:v>0.625</c:v>
                </c:pt>
                <c:pt idx="14">
                  <c:v>0.625</c:v>
                </c:pt>
                <c:pt idx="15">
                  <c:v>0.625</c:v>
                </c:pt>
                <c:pt idx="16">
                  <c:v>0.625</c:v>
                </c:pt>
                <c:pt idx="17">
                  <c:v>0.625</c:v>
                </c:pt>
                <c:pt idx="18">
                  <c:v>0.625</c:v>
                </c:pt>
                <c:pt idx="19">
                  <c:v>0.625</c:v>
                </c:pt>
                <c:pt idx="20">
                  <c:v>0.625</c:v>
                </c:pt>
                <c:pt idx="21">
                  <c:v>0.625</c:v>
                </c:pt>
                <c:pt idx="22">
                  <c:v>0.625</c:v>
                </c:pt>
                <c:pt idx="23">
                  <c:v>0.625</c:v>
                </c:pt>
                <c:pt idx="24">
                  <c:v>0.625</c:v>
                </c:pt>
                <c:pt idx="25">
                  <c:v>0.625</c:v>
                </c:pt>
                <c:pt idx="26">
                  <c:v>0.625</c:v>
                </c:pt>
                <c:pt idx="27">
                  <c:v>0.625</c:v>
                </c:pt>
                <c:pt idx="28">
                  <c:v>0.625</c:v>
                </c:pt>
                <c:pt idx="29">
                  <c:v>0.625</c:v>
                </c:pt>
                <c:pt idx="30">
                  <c:v>0.625</c:v>
                </c:pt>
                <c:pt idx="31">
                  <c:v>0.625</c:v>
                </c:pt>
                <c:pt idx="32">
                  <c:v>0.625</c:v>
                </c:pt>
                <c:pt idx="33">
                  <c:v>0.625</c:v>
                </c:pt>
                <c:pt idx="34">
                  <c:v>0.625</c:v>
                </c:pt>
                <c:pt idx="35">
                  <c:v>0.625</c:v>
                </c:pt>
                <c:pt idx="36">
                  <c:v>0.625</c:v>
                </c:pt>
              </c:numCache>
            </c:numRef>
          </c:val>
        </c:ser>
        <c:ser>
          <c:idx val="4"/>
          <c:order val="2"/>
          <c:tx>
            <c:strRef>
              <c:f>Data!$FQ$5</c:f>
              <c:strCache>
                <c:ptCount val="1"/>
                <c:pt idx="0">
                  <c:v>HDU 2&amp;3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Data!$FQ$7:$FQ$66</c:f>
              <c:numCache>
                <c:formatCode>0.0%</c:formatCode>
                <c:ptCount val="37"/>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numCache>
            </c:numRef>
          </c:val>
        </c:ser>
        <c:ser>
          <c:idx val="3"/>
          <c:order val="3"/>
          <c:tx>
            <c:strRef>
              <c:f>Data!$FR$5</c:f>
              <c:strCache>
                <c:ptCount val="1"/>
                <c:pt idx="0">
                  <c:v>HDU 2&amp;3 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Data!$FR$7:$FR$66</c:f>
              <c:numCache>
                <c:formatCode>0.0%</c:formatCode>
                <c:ptCount val="37"/>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numCache>
            </c:numRef>
          </c:val>
        </c:ser>
        <c:ser>
          <c:idx val="1"/>
          <c:order val="4"/>
          <c:tx>
            <c:strRef>
              <c:f>Data!$FS$5</c:f>
              <c:strCache>
                <c:ptCount val="1"/>
                <c:pt idx="0">
                  <c:v>HDU 2&amp;3 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Data!$FS$7:$FS$66</c:f>
              <c:numCache>
                <c:formatCode>0.0%</c:formatCode>
                <c:ptCount val="37"/>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numCache>
            </c:numRef>
          </c:val>
        </c:ser>
        <c:axId val="212384768"/>
        <c:axId val="212398848"/>
      </c:areaChart>
      <c:lineChart>
        <c:grouping val="standard"/>
        <c:ser>
          <c:idx val="0"/>
          <c:order val="0"/>
          <c:tx>
            <c:strRef>
              <c:f>Data!$FO$5</c:f>
              <c:strCache>
                <c:ptCount val="1"/>
                <c:pt idx="0">
                  <c:v>HDU2</c:v>
                </c:pt>
              </c:strCache>
            </c:strRef>
          </c:tx>
          <c:spPr>
            <a:ln>
              <a:solidFill>
                <a:sysClr val="windowText" lastClr="000000"/>
              </a:solidFill>
            </a:ln>
          </c:spPr>
          <c:marker>
            <c:symbol val="diamond"/>
            <c:size val="5"/>
          </c:marke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Data!$FO$7:$FO$66</c:f>
              <c:numCache>
                <c:formatCode>0.0%</c:formatCode>
                <c:ptCount val="37"/>
                <c:pt idx="0">
                  <c:v>0.69399999999999995</c:v>
                </c:pt>
                <c:pt idx="1">
                  <c:v>0.70199999999999996</c:v>
                </c:pt>
                <c:pt idx="2">
                  <c:v>0.74399999999999999</c:v>
                </c:pt>
                <c:pt idx="3">
                  <c:v>0.71699999999999997</c:v>
                </c:pt>
                <c:pt idx="4">
                  <c:v>0.79300000000000004</c:v>
                </c:pt>
                <c:pt idx="5">
                  <c:v>0.72199999999999998</c:v>
                </c:pt>
                <c:pt idx="6">
                  <c:v>0.80100000000000005</c:v>
                </c:pt>
                <c:pt idx="7">
                  <c:v>0.72</c:v>
                </c:pt>
                <c:pt idx="8">
                  <c:v>0.75</c:v>
                </c:pt>
                <c:pt idx="9">
                  <c:v>0.75600000000000001</c:v>
                </c:pt>
                <c:pt idx="10">
                  <c:v>0.86499999999999999</c:v>
                </c:pt>
                <c:pt idx="11">
                  <c:v>0.77700000000000002</c:v>
                </c:pt>
                <c:pt idx="12">
                  <c:v>0.71099999999999997</c:v>
                </c:pt>
                <c:pt idx="13">
                  <c:v>0.83299999999999996</c:v>
                </c:pt>
                <c:pt idx="14">
                  <c:v>0.83399999999999996</c:v>
                </c:pt>
                <c:pt idx="15">
                  <c:v>0.76800000000000002</c:v>
                </c:pt>
                <c:pt idx="16">
                  <c:v>0.81299999999999994</c:v>
                </c:pt>
                <c:pt idx="17">
                  <c:v>0.74</c:v>
                </c:pt>
                <c:pt idx="18">
                  <c:v>0.72799999999999998</c:v>
                </c:pt>
                <c:pt idx="19">
                  <c:v>0.84699999999999998</c:v>
                </c:pt>
                <c:pt idx="20">
                  <c:v>0.78600000000000003</c:v>
                </c:pt>
                <c:pt idx="21">
                  <c:v>0.747</c:v>
                </c:pt>
                <c:pt idx="22">
                  <c:v>0.82</c:v>
                </c:pt>
                <c:pt idx="23">
                  <c:v>0.74299999999999999</c:v>
                </c:pt>
                <c:pt idx="24">
                  <c:v>0.74</c:v>
                </c:pt>
                <c:pt idx="25">
                  <c:v>0.85</c:v>
                </c:pt>
                <c:pt idx="26">
                  <c:v>0.89200000000000002</c:v>
                </c:pt>
                <c:pt idx="27">
                  <c:v>0.83799999999999997</c:v>
                </c:pt>
                <c:pt idx="28">
                  <c:v>0.82</c:v>
                </c:pt>
                <c:pt idx="29">
                  <c:v>0.71899999999999997</c:v>
                </c:pt>
                <c:pt idx="30">
                  <c:v>0.77600000000000002</c:v>
                </c:pt>
                <c:pt idx="31">
                  <c:v>0.81399999999999995</c:v>
                </c:pt>
                <c:pt idx="32">
                  <c:v>0.62</c:v>
                </c:pt>
                <c:pt idx="33">
                  <c:v>0.68400000000000005</c:v>
                </c:pt>
                <c:pt idx="34">
                  <c:v>0.78400000000000003</c:v>
                </c:pt>
                <c:pt idx="35">
                  <c:v>0.88600000000000001</c:v>
                </c:pt>
              </c:numCache>
            </c:numRef>
          </c:val>
        </c:ser>
        <c:marker val="1"/>
        <c:axId val="212384768"/>
        <c:axId val="212398848"/>
      </c:lineChart>
      <c:dateAx>
        <c:axId val="212384768"/>
        <c:scaling>
          <c:orientation val="minMax"/>
        </c:scaling>
        <c:axPos val="b"/>
        <c:numFmt formatCode="mmm\-yy" sourceLinked="1"/>
        <c:tickLblPos val="nextTo"/>
        <c:txPr>
          <a:bodyPr rot="-5400000" vert="horz"/>
          <a:lstStyle/>
          <a:p>
            <a:pPr>
              <a:defRPr sz="800"/>
            </a:pPr>
            <a:endParaRPr lang="en-US"/>
          </a:p>
        </c:txPr>
        <c:crossAx val="212398848"/>
        <c:crosses val="autoZero"/>
        <c:auto val="1"/>
        <c:lblOffset val="100"/>
      </c:dateAx>
      <c:valAx>
        <c:axId val="212398848"/>
        <c:scaling>
          <c:orientation val="minMax"/>
          <c:max val="1"/>
          <c:min val="0.60000000000016063"/>
        </c:scaling>
        <c:axPos val="l"/>
        <c:numFmt formatCode="0%" sourceLinked="0"/>
        <c:tickLblPos val="nextTo"/>
        <c:crossAx val="21238476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4.5789100186649126E-2"/>
          <c:y val="3.7657613745557802E-2"/>
          <c:w val="0.94776849065764168"/>
          <c:h val="0.76802791227656286"/>
        </c:manualLayout>
      </c:layout>
      <c:areaChart>
        <c:grouping val="stacked"/>
        <c:ser>
          <c:idx val="2"/>
          <c:order val="1"/>
          <c:tx>
            <c:strRef>
              <c:f>Data!$FP$5</c:f>
              <c:strCache>
                <c:ptCount val="1"/>
                <c:pt idx="0">
                  <c:v>HDU2&amp;3 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Data!$FP$7:$FP$66</c:f>
              <c:numCache>
                <c:formatCode>0.0%</c:formatCode>
                <c:ptCount val="37"/>
                <c:pt idx="0">
                  <c:v>0.625</c:v>
                </c:pt>
                <c:pt idx="1">
                  <c:v>0.625</c:v>
                </c:pt>
                <c:pt idx="2">
                  <c:v>0.625</c:v>
                </c:pt>
                <c:pt idx="3">
                  <c:v>0.625</c:v>
                </c:pt>
                <c:pt idx="4">
                  <c:v>0.625</c:v>
                </c:pt>
                <c:pt idx="5">
                  <c:v>0.625</c:v>
                </c:pt>
                <c:pt idx="6">
                  <c:v>0.625</c:v>
                </c:pt>
                <c:pt idx="7">
                  <c:v>0.625</c:v>
                </c:pt>
                <c:pt idx="8">
                  <c:v>0.625</c:v>
                </c:pt>
                <c:pt idx="9">
                  <c:v>0.625</c:v>
                </c:pt>
                <c:pt idx="10">
                  <c:v>0.625</c:v>
                </c:pt>
                <c:pt idx="11">
                  <c:v>0.625</c:v>
                </c:pt>
                <c:pt idx="12">
                  <c:v>0.625</c:v>
                </c:pt>
                <c:pt idx="13">
                  <c:v>0.625</c:v>
                </c:pt>
                <c:pt idx="14">
                  <c:v>0.625</c:v>
                </c:pt>
                <c:pt idx="15">
                  <c:v>0.625</c:v>
                </c:pt>
                <c:pt idx="16">
                  <c:v>0.625</c:v>
                </c:pt>
                <c:pt idx="17">
                  <c:v>0.625</c:v>
                </c:pt>
                <c:pt idx="18">
                  <c:v>0.625</c:v>
                </c:pt>
                <c:pt idx="19">
                  <c:v>0.625</c:v>
                </c:pt>
                <c:pt idx="20">
                  <c:v>0.625</c:v>
                </c:pt>
                <c:pt idx="21">
                  <c:v>0.625</c:v>
                </c:pt>
                <c:pt idx="22">
                  <c:v>0.625</c:v>
                </c:pt>
                <c:pt idx="23">
                  <c:v>0.625</c:v>
                </c:pt>
                <c:pt idx="24">
                  <c:v>0.625</c:v>
                </c:pt>
                <c:pt idx="25">
                  <c:v>0.625</c:v>
                </c:pt>
                <c:pt idx="26">
                  <c:v>0.625</c:v>
                </c:pt>
                <c:pt idx="27">
                  <c:v>0.625</c:v>
                </c:pt>
                <c:pt idx="28">
                  <c:v>0.625</c:v>
                </c:pt>
                <c:pt idx="29">
                  <c:v>0.625</c:v>
                </c:pt>
                <c:pt idx="30">
                  <c:v>0.625</c:v>
                </c:pt>
                <c:pt idx="31">
                  <c:v>0.625</c:v>
                </c:pt>
                <c:pt idx="32">
                  <c:v>0.625</c:v>
                </c:pt>
                <c:pt idx="33">
                  <c:v>0.625</c:v>
                </c:pt>
                <c:pt idx="34">
                  <c:v>0.625</c:v>
                </c:pt>
                <c:pt idx="35">
                  <c:v>0.625</c:v>
                </c:pt>
                <c:pt idx="36">
                  <c:v>0.625</c:v>
                </c:pt>
              </c:numCache>
            </c:numRef>
          </c:val>
        </c:ser>
        <c:ser>
          <c:idx val="4"/>
          <c:order val="2"/>
          <c:tx>
            <c:strRef>
              <c:f>Data!$FQ$5</c:f>
              <c:strCache>
                <c:ptCount val="1"/>
                <c:pt idx="0">
                  <c:v>HDU 2&amp;3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Data!$FQ$7:$FQ$66</c:f>
              <c:numCache>
                <c:formatCode>0.0%</c:formatCode>
                <c:ptCount val="37"/>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numCache>
            </c:numRef>
          </c:val>
        </c:ser>
        <c:ser>
          <c:idx val="3"/>
          <c:order val="3"/>
          <c:tx>
            <c:strRef>
              <c:f>Data!$FR$5</c:f>
              <c:strCache>
                <c:ptCount val="1"/>
                <c:pt idx="0">
                  <c:v>HDU 2&amp;3 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Data!$FR$7:$FR$66</c:f>
              <c:numCache>
                <c:formatCode>0.0%</c:formatCode>
                <c:ptCount val="37"/>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numCache>
            </c:numRef>
          </c:val>
        </c:ser>
        <c:ser>
          <c:idx val="1"/>
          <c:order val="4"/>
          <c:tx>
            <c:strRef>
              <c:f>Data!$FS$5</c:f>
              <c:strCache>
                <c:ptCount val="1"/>
                <c:pt idx="0">
                  <c:v>HDU 2&amp;3 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Data!$FS$7:$FS$66</c:f>
              <c:numCache>
                <c:formatCode>0.0%</c:formatCode>
                <c:ptCount val="37"/>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numCache>
            </c:numRef>
          </c:val>
        </c:ser>
        <c:axId val="213625856"/>
        <c:axId val="213652224"/>
      </c:areaChart>
      <c:lineChart>
        <c:grouping val="standard"/>
        <c:ser>
          <c:idx val="0"/>
          <c:order val="0"/>
          <c:tx>
            <c:strRef>
              <c:f>Data!$FT$5</c:f>
              <c:strCache>
                <c:ptCount val="1"/>
                <c:pt idx="0">
                  <c:v>HDU3</c:v>
                </c:pt>
              </c:strCache>
            </c:strRef>
          </c:tx>
          <c:spPr>
            <a:ln>
              <a:solidFill>
                <a:sysClr val="windowText" lastClr="000000"/>
              </a:solidFill>
            </a:ln>
          </c:spPr>
          <c:marker>
            <c:symbol val="diamond"/>
            <c:size val="5"/>
          </c:marker>
          <c:dLbls>
            <c:dLbl>
              <c:idx val="18"/>
              <c:layout>
                <c:manualLayout>
                  <c:x val="-1.9845420196872847E-2"/>
                  <c:y val="-0.19059263800348428"/>
                </c:manualLayout>
              </c:layout>
              <c:dLblPos val="r"/>
              <c:showVal val="1"/>
            </c:dLbl>
            <c:dLbl>
              <c:idx val="19"/>
              <c:layout>
                <c:manualLayout>
                  <c:x val="-3.1103221293465946E-2"/>
                  <c:y val="-3.9809257010272265E-3"/>
                </c:manualLayout>
              </c:layout>
              <c:dLblPos val="r"/>
              <c:showVal val="1"/>
            </c:dLbl>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Data!$FT$7:$FT$66</c:f>
              <c:numCache>
                <c:formatCode>0.0%</c:formatCode>
                <c:ptCount val="37"/>
                <c:pt idx="0">
                  <c:v>0.622</c:v>
                </c:pt>
                <c:pt idx="1">
                  <c:v>0.83599999999999997</c:v>
                </c:pt>
                <c:pt idx="2">
                  <c:v>0.75600000000000001</c:v>
                </c:pt>
                <c:pt idx="3">
                  <c:v>0.73099999999999998</c:v>
                </c:pt>
                <c:pt idx="4">
                  <c:v>0.77</c:v>
                </c:pt>
                <c:pt idx="5">
                  <c:v>0.71</c:v>
                </c:pt>
                <c:pt idx="6">
                  <c:v>0.72899999999999998</c:v>
                </c:pt>
                <c:pt idx="7">
                  <c:v>0.82099999999999995</c:v>
                </c:pt>
                <c:pt idx="8">
                  <c:v>0.8</c:v>
                </c:pt>
                <c:pt idx="9">
                  <c:v>0.69799999999999995</c:v>
                </c:pt>
                <c:pt idx="10">
                  <c:v>0.69299999999999995</c:v>
                </c:pt>
                <c:pt idx="11">
                  <c:v>0.80100000000000005</c:v>
                </c:pt>
                <c:pt idx="12">
                  <c:v>0.79600000000000004</c:v>
                </c:pt>
                <c:pt idx="13">
                  <c:v>0.745</c:v>
                </c:pt>
                <c:pt idx="14">
                  <c:v>0.71199999999999997</c:v>
                </c:pt>
                <c:pt idx="15">
                  <c:v>0.78600000000000003</c:v>
                </c:pt>
                <c:pt idx="16">
                  <c:v>0.71899999999999997</c:v>
                </c:pt>
                <c:pt idx="17">
                  <c:v>0.88800000000000001</c:v>
                </c:pt>
                <c:pt idx="18">
                  <c:v>0.7</c:v>
                </c:pt>
                <c:pt idx="19">
                  <c:v>0.92200000000000004</c:v>
                </c:pt>
                <c:pt idx="20">
                  <c:v>0.63800000000000001</c:v>
                </c:pt>
                <c:pt idx="21">
                  <c:v>0.83099999999999996</c:v>
                </c:pt>
                <c:pt idx="22">
                  <c:v>0.78500000000000003</c:v>
                </c:pt>
                <c:pt idx="23">
                  <c:v>0.84899999999999998</c:v>
                </c:pt>
                <c:pt idx="24">
                  <c:v>0.78800000000000003</c:v>
                </c:pt>
                <c:pt idx="25">
                  <c:v>0.86</c:v>
                </c:pt>
                <c:pt idx="26">
                  <c:v>0.82299999999999995</c:v>
                </c:pt>
                <c:pt idx="27">
                  <c:v>0.73899999999999999</c:v>
                </c:pt>
                <c:pt idx="28">
                  <c:v>0.80300000000000005</c:v>
                </c:pt>
                <c:pt idx="29">
                  <c:v>0.72199999999999998</c:v>
                </c:pt>
                <c:pt idx="30">
                  <c:v>0.82499999999999996</c:v>
                </c:pt>
                <c:pt idx="31">
                  <c:v>0.80600000000000005</c:v>
                </c:pt>
                <c:pt idx="32">
                  <c:v>0.66</c:v>
                </c:pt>
                <c:pt idx="33">
                  <c:v>0.64100000000000001</c:v>
                </c:pt>
                <c:pt idx="34">
                  <c:v>0.73899999999999999</c:v>
                </c:pt>
                <c:pt idx="35">
                  <c:v>0.83299999999999996</c:v>
                </c:pt>
              </c:numCache>
            </c:numRef>
          </c:val>
        </c:ser>
        <c:marker val="1"/>
        <c:axId val="213625856"/>
        <c:axId val="213652224"/>
      </c:lineChart>
      <c:dateAx>
        <c:axId val="213625856"/>
        <c:scaling>
          <c:orientation val="minMax"/>
        </c:scaling>
        <c:axPos val="b"/>
        <c:numFmt formatCode="mmm\-yy" sourceLinked="1"/>
        <c:tickLblPos val="nextTo"/>
        <c:txPr>
          <a:bodyPr rot="-5400000" vert="horz"/>
          <a:lstStyle/>
          <a:p>
            <a:pPr>
              <a:defRPr sz="800"/>
            </a:pPr>
            <a:endParaRPr lang="en-US"/>
          </a:p>
        </c:txPr>
        <c:crossAx val="213652224"/>
        <c:crosses val="autoZero"/>
        <c:auto val="1"/>
        <c:lblOffset val="100"/>
      </c:dateAx>
      <c:valAx>
        <c:axId val="213652224"/>
        <c:scaling>
          <c:orientation val="minMax"/>
          <c:max val="0.95000000000000062"/>
          <c:min val="0.60000000000000064"/>
        </c:scaling>
        <c:axPos val="l"/>
        <c:numFmt formatCode="0%" sourceLinked="0"/>
        <c:tickLblPos val="nextTo"/>
        <c:crossAx val="21362585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5.0530843244035284E-2"/>
          <c:y val="4.2522063517048833E-2"/>
          <c:w val="0.94767116113751393"/>
          <c:h val="0.74412162625434253"/>
        </c:manualLayout>
      </c:layout>
      <c:areaChart>
        <c:grouping val="stacked"/>
        <c:ser>
          <c:idx val="1"/>
          <c:order val="1"/>
          <c:tx>
            <c:strRef>
              <c:f>Data!$FX$5</c:f>
              <c:strCache>
                <c:ptCount val="1"/>
                <c:pt idx="0">
                  <c:v>Red Range</c:v>
                </c:pt>
              </c:strCache>
            </c:strRef>
          </c:tx>
          <c:spPr>
            <a:solidFill>
              <a:schemeClr val="accent2">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Data!$FX$19:$FX$66</c:f>
              <c:numCache>
                <c:formatCode>0.0%</c:formatCode>
                <c:ptCount val="25"/>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numCache>
            </c:numRef>
          </c:val>
        </c:ser>
        <c:ser>
          <c:idx val="2"/>
          <c:order val="2"/>
          <c:tx>
            <c:strRef>
              <c:f>Data!$FY$5</c:f>
              <c:strCache>
                <c:ptCount val="1"/>
                <c:pt idx="0">
                  <c:v>Green Range</c:v>
                </c:pt>
              </c:strCache>
            </c:strRef>
          </c:tx>
          <c:spPr>
            <a:solidFill>
              <a:schemeClr val="accent3">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Data!$FY$19:$FY$66</c:f>
              <c:numCache>
                <c:formatCode>0.0%</c:formatCode>
                <c:ptCount val="25"/>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numCache>
            </c:numRef>
          </c:val>
        </c:ser>
        <c:axId val="213678720"/>
        <c:axId val="213705088"/>
      </c:areaChart>
      <c:lineChart>
        <c:grouping val="standard"/>
        <c:ser>
          <c:idx val="0"/>
          <c:order val="0"/>
          <c:tx>
            <c:strRef>
              <c:f>Data!$FZ$5</c:f>
              <c:strCache>
                <c:ptCount val="1"/>
                <c:pt idx="0">
                  <c:v>Stage of treatment guarantee - New outpatients (heart and lung only) % 12 weeks</c:v>
                </c:pt>
              </c:strCache>
            </c:strRef>
          </c:tx>
          <c:spPr>
            <a:ln>
              <a:solidFill>
                <a:sysClr val="windowText" lastClr="000000"/>
              </a:solidFill>
            </a:ln>
          </c:spPr>
          <c:dLbls>
            <c:txPr>
              <a:bodyPr rot="-5400000" vert="horz"/>
              <a:lstStyle/>
              <a:p>
                <a:pPr>
                  <a:defRPr sz="1000"/>
                </a:pPr>
                <a:endParaRPr lang="en-US"/>
              </a:p>
            </c:txPr>
            <c:dLblPos val="b"/>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Data!$FZ$19:$FZ$66</c:f>
              <c:numCache>
                <c:formatCode>0.0%</c:formatCode>
                <c:ptCount val="25"/>
                <c:pt idx="0">
                  <c:v>1</c:v>
                </c:pt>
                <c:pt idx="1">
                  <c:v>1</c:v>
                </c:pt>
                <c:pt idx="2">
                  <c:v>0.99099999999999999</c:v>
                </c:pt>
                <c:pt idx="3">
                  <c:v>1</c:v>
                </c:pt>
                <c:pt idx="4">
                  <c:v>1</c:v>
                </c:pt>
                <c:pt idx="5">
                  <c:v>1</c:v>
                </c:pt>
                <c:pt idx="6">
                  <c:v>0.995</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0.96699999999999997</c:v>
                </c:pt>
                <c:pt idx="23">
                  <c:v>0.95884773662551437</c:v>
                </c:pt>
                <c:pt idx="24">
                  <c:v>0.98557692307692313</c:v>
                </c:pt>
              </c:numCache>
            </c:numRef>
          </c:val>
        </c:ser>
        <c:marker val="1"/>
        <c:axId val="213678720"/>
        <c:axId val="213705088"/>
      </c:lineChart>
      <c:dateAx>
        <c:axId val="213678720"/>
        <c:scaling>
          <c:orientation val="minMax"/>
        </c:scaling>
        <c:axPos val="b"/>
        <c:numFmt formatCode="mmm\-yy" sourceLinked="1"/>
        <c:tickLblPos val="nextTo"/>
        <c:txPr>
          <a:bodyPr rot="-5400000" vert="horz"/>
          <a:lstStyle/>
          <a:p>
            <a:pPr>
              <a:defRPr sz="800"/>
            </a:pPr>
            <a:endParaRPr lang="en-US"/>
          </a:p>
        </c:txPr>
        <c:crossAx val="213705088"/>
        <c:crosses val="autoZero"/>
        <c:auto val="1"/>
        <c:lblOffset val="100"/>
      </c:dateAx>
      <c:valAx>
        <c:axId val="213705088"/>
        <c:scaling>
          <c:orientation val="minMax"/>
          <c:max val="1"/>
          <c:min val="0.8"/>
        </c:scaling>
        <c:axPos val="l"/>
        <c:numFmt formatCode="0%" sourceLinked="0"/>
        <c:tickLblPos val="nextTo"/>
        <c:crossAx val="21367872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8352150211992736"/>
        </c:manualLayout>
      </c:layout>
      <c:barChart>
        <c:barDir val="col"/>
        <c:grouping val="stacked"/>
        <c:ser>
          <c:idx val="2"/>
          <c:order val="1"/>
          <c:tx>
            <c:strRef>
              <c:f>Data!$GI$5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Data!$GI$19:$GI$66</c:f>
              <c:numCache>
                <c:formatCode>0.0%</c:formatCode>
                <c:ptCount val="25"/>
                <c:pt idx="12">
                  <c:v>0.7</c:v>
                </c:pt>
                <c:pt idx="13">
                  <c:v>0.7</c:v>
                </c:pt>
                <c:pt idx="14">
                  <c:v>0.7</c:v>
                </c:pt>
                <c:pt idx="15">
                  <c:v>0.7</c:v>
                </c:pt>
                <c:pt idx="16">
                  <c:v>0.7</c:v>
                </c:pt>
                <c:pt idx="17">
                  <c:v>0.7</c:v>
                </c:pt>
                <c:pt idx="18">
                  <c:v>0.75</c:v>
                </c:pt>
                <c:pt idx="19">
                  <c:v>0.75</c:v>
                </c:pt>
                <c:pt idx="20">
                  <c:v>0.75</c:v>
                </c:pt>
                <c:pt idx="21">
                  <c:v>0.75</c:v>
                </c:pt>
                <c:pt idx="22">
                  <c:v>0.75</c:v>
                </c:pt>
                <c:pt idx="23">
                  <c:v>0.75</c:v>
                </c:pt>
                <c:pt idx="24">
                  <c:v>0.75</c:v>
                </c:pt>
              </c:numCache>
            </c:numRef>
          </c:val>
        </c:ser>
        <c:ser>
          <c:idx val="3"/>
          <c:order val="2"/>
          <c:tx>
            <c:strRef>
              <c:f>Data!$GJ$5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Data!$GJ$19:$GJ$66</c:f>
              <c:numCache>
                <c:formatCode>0.0%</c:formatCode>
                <c:ptCount val="25"/>
                <c:pt idx="12">
                  <c:v>0.3</c:v>
                </c:pt>
                <c:pt idx="13">
                  <c:v>0.3</c:v>
                </c:pt>
                <c:pt idx="14">
                  <c:v>0.3</c:v>
                </c:pt>
                <c:pt idx="15">
                  <c:v>0.3</c:v>
                </c:pt>
                <c:pt idx="16">
                  <c:v>0.3</c:v>
                </c:pt>
                <c:pt idx="17">
                  <c:v>0.3</c:v>
                </c:pt>
                <c:pt idx="18">
                  <c:v>0.25</c:v>
                </c:pt>
                <c:pt idx="19">
                  <c:v>0.25</c:v>
                </c:pt>
                <c:pt idx="20">
                  <c:v>0.25</c:v>
                </c:pt>
                <c:pt idx="21">
                  <c:v>0.25</c:v>
                </c:pt>
                <c:pt idx="22">
                  <c:v>0.25</c:v>
                </c:pt>
                <c:pt idx="23">
                  <c:v>0.25</c:v>
                </c:pt>
                <c:pt idx="24">
                  <c:v>0.25</c:v>
                </c:pt>
              </c:numCache>
            </c:numRef>
          </c:val>
        </c:ser>
        <c:gapWidth val="0"/>
        <c:overlap val="100"/>
        <c:axId val="213771392"/>
        <c:axId val="213772928"/>
      </c:barChart>
      <c:lineChart>
        <c:grouping val="standard"/>
        <c:ser>
          <c:idx val="0"/>
          <c:order val="0"/>
          <c:tx>
            <c:strRef>
              <c:f>Data!$GE$5</c:f>
              <c:strCache>
                <c:ptCount val="1"/>
                <c:pt idx="0">
                  <c:v>Orthopaedic DoSA</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Data!$GE$19:$GE$66</c:f>
              <c:numCache>
                <c:formatCode>0.0%</c:formatCode>
                <c:ptCount val="25"/>
                <c:pt idx="0">
                  <c:v>0.50763358778625955</c:v>
                </c:pt>
                <c:pt idx="1">
                  <c:v>0.64912280701754388</c:v>
                </c:pt>
                <c:pt idx="2">
                  <c:v>0.57627118644067798</c:v>
                </c:pt>
                <c:pt idx="3">
                  <c:v>0.50214592274678116</c:v>
                </c:pt>
                <c:pt idx="4">
                  <c:v>0.61467889908256879</c:v>
                </c:pt>
                <c:pt idx="5">
                  <c:v>0.55972696245733788</c:v>
                </c:pt>
                <c:pt idx="6">
                  <c:v>0.63698630136986301</c:v>
                </c:pt>
                <c:pt idx="7">
                  <c:v>0.64163822525597269</c:v>
                </c:pt>
                <c:pt idx="8">
                  <c:v>0.55639097744360899</c:v>
                </c:pt>
                <c:pt idx="9">
                  <c:v>0.6962962962962963</c:v>
                </c:pt>
                <c:pt idx="10">
                  <c:v>0.62815884476534301</c:v>
                </c:pt>
                <c:pt idx="11">
                  <c:v>0.64930555555555558</c:v>
                </c:pt>
                <c:pt idx="12">
                  <c:v>0.69516728624535318</c:v>
                </c:pt>
                <c:pt idx="13">
                  <c:v>0.70873786407766992</c:v>
                </c:pt>
                <c:pt idx="14">
                  <c:v>0.66435986159169547</c:v>
                </c:pt>
                <c:pt idx="15">
                  <c:v>0.58275862068965523</c:v>
                </c:pt>
                <c:pt idx="16">
                  <c:v>0.59682539682539681</c:v>
                </c:pt>
                <c:pt idx="17">
                  <c:v>0.55882352941176472</c:v>
                </c:pt>
                <c:pt idx="18">
                  <c:v>0.67010309278350511</c:v>
                </c:pt>
                <c:pt idx="19">
                  <c:v>0.63725490196078427</c:v>
                </c:pt>
                <c:pt idx="20">
                  <c:v>0.53046594982078854</c:v>
                </c:pt>
                <c:pt idx="21">
                  <c:v>0.60948905109489049</c:v>
                </c:pt>
                <c:pt idx="22">
                  <c:v>0.65250965250965254</c:v>
                </c:pt>
              </c:numCache>
            </c:numRef>
          </c:val>
        </c:ser>
        <c:marker val="1"/>
        <c:axId val="213771392"/>
        <c:axId val="213772928"/>
      </c:lineChart>
      <c:dateAx>
        <c:axId val="213771392"/>
        <c:scaling>
          <c:orientation val="minMax"/>
        </c:scaling>
        <c:axPos val="b"/>
        <c:numFmt formatCode="mmm\-yy" sourceLinked="1"/>
        <c:tickLblPos val="nextTo"/>
        <c:txPr>
          <a:bodyPr/>
          <a:lstStyle/>
          <a:p>
            <a:pPr>
              <a:defRPr sz="800"/>
            </a:pPr>
            <a:endParaRPr lang="en-US"/>
          </a:p>
        </c:txPr>
        <c:crossAx val="213772928"/>
        <c:crosses val="autoZero"/>
        <c:auto val="1"/>
        <c:lblOffset val="100"/>
      </c:dateAx>
      <c:valAx>
        <c:axId val="213772928"/>
        <c:scaling>
          <c:orientation val="minMax"/>
          <c:max val="1"/>
          <c:min val="0.4"/>
        </c:scaling>
        <c:axPos val="l"/>
        <c:numFmt formatCode="0%" sourceLinked="0"/>
        <c:tickLblPos val="nextTo"/>
        <c:crossAx val="21377139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6947E-2"/>
          <c:y val="3.0599517921972012E-2"/>
          <c:w val="0.95392914255334271"/>
          <c:h val="0.87680596655463439"/>
        </c:manualLayout>
      </c:layout>
      <c:barChart>
        <c:barDir val="col"/>
        <c:grouping val="stacked"/>
        <c:ser>
          <c:idx val="1"/>
          <c:order val="1"/>
          <c:tx>
            <c:strRef>
              <c:f>Data!$HF$5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Data!$HF$19:$HF$66</c:f>
              <c:numCache>
                <c:formatCode>General</c:formatCode>
                <c:ptCount val="25"/>
                <c:pt idx="12" formatCode="0.00%">
                  <c:v>0.16</c:v>
                </c:pt>
                <c:pt idx="13" formatCode="0.00%">
                  <c:v>0.152</c:v>
                </c:pt>
                <c:pt idx="14" formatCode="0.00%">
                  <c:v>0.14480000000000001</c:v>
                </c:pt>
                <c:pt idx="15" formatCode="0.00%">
                  <c:v>0.1376</c:v>
                </c:pt>
                <c:pt idx="16" formatCode="0.00%">
                  <c:v>0.13039999999999999</c:v>
                </c:pt>
                <c:pt idx="17" formatCode="0.00%">
                  <c:v>0.1232</c:v>
                </c:pt>
                <c:pt idx="18" formatCode="0.00%">
                  <c:v>0.11600000000000001</c:v>
                </c:pt>
                <c:pt idx="19" formatCode="0.00%">
                  <c:v>0.10879999999999999</c:v>
                </c:pt>
                <c:pt idx="20" formatCode="0.00%">
                  <c:v>0.1016</c:v>
                </c:pt>
                <c:pt idx="21" formatCode="0.00%">
                  <c:v>9.4399999999999998E-2</c:v>
                </c:pt>
                <c:pt idx="22" formatCode="0.00%">
                  <c:v>8.72E-2</c:v>
                </c:pt>
                <c:pt idx="23" formatCode="0.00%">
                  <c:v>0.08</c:v>
                </c:pt>
                <c:pt idx="24" formatCode="0.00%">
                  <c:v>0.12</c:v>
                </c:pt>
              </c:numCache>
            </c:numRef>
          </c:val>
        </c:ser>
        <c:ser>
          <c:idx val="2"/>
          <c:order val="2"/>
          <c:tx>
            <c:strRef>
              <c:f>Data!$HG$5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Data!$HG$19:$HG$66</c:f>
              <c:numCache>
                <c:formatCode>General</c:formatCode>
                <c:ptCount val="25"/>
                <c:pt idx="12" formatCode="0.00%">
                  <c:v>0.84079999999999999</c:v>
                </c:pt>
                <c:pt idx="13" formatCode="0.00%">
                  <c:v>0.84799999999999998</c:v>
                </c:pt>
                <c:pt idx="14" formatCode="0.00%">
                  <c:v>0.85519999999999996</c:v>
                </c:pt>
                <c:pt idx="15" formatCode="0.00%">
                  <c:v>0.86240000000000006</c:v>
                </c:pt>
                <c:pt idx="16" formatCode="0.00%">
                  <c:v>0.86960000000000004</c:v>
                </c:pt>
                <c:pt idx="17" formatCode="0.00%">
                  <c:v>0.87680000000000002</c:v>
                </c:pt>
                <c:pt idx="18" formatCode="0.00%">
                  <c:v>0.88400000000000001</c:v>
                </c:pt>
                <c:pt idx="19" formatCode="0.00%">
                  <c:v>0.89119999999999999</c:v>
                </c:pt>
                <c:pt idx="20" formatCode="0.00%">
                  <c:v>0.89839999999999998</c:v>
                </c:pt>
                <c:pt idx="21" formatCode="0.00%">
                  <c:v>0.90559999999999996</c:v>
                </c:pt>
                <c:pt idx="22" formatCode="0.00%">
                  <c:v>0.91280000000000006</c:v>
                </c:pt>
                <c:pt idx="23" formatCode="0.00%">
                  <c:v>0.92</c:v>
                </c:pt>
                <c:pt idx="24" formatCode="0.00%">
                  <c:v>0.88</c:v>
                </c:pt>
              </c:numCache>
            </c:numRef>
          </c:val>
        </c:ser>
        <c:gapWidth val="0"/>
        <c:overlap val="100"/>
        <c:axId val="213884928"/>
        <c:axId val="213886464"/>
      </c:barChart>
      <c:lineChart>
        <c:grouping val="standard"/>
        <c:ser>
          <c:idx val="0"/>
          <c:order val="0"/>
          <c:tx>
            <c:strRef>
              <c:f>Data!$HC$5</c:f>
              <c:strCache>
                <c:ptCount val="1"/>
                <c:pt idx="0">
                  <c:v>Cardiac Surgery Cancellation Rate</c:v>
                </c:pt>
              </c:strCache>
            </c:strRef>
          </c:tx>
          <c:spPr>
            <a:ln>
              <a:solidFill>
                <a:prstClr val="black"/>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Data!$HC$19:$HC$66</c:f>
              <c:numCache>
                <c:formatCode>0.0%</c:formatCode>
                <c:ptCount val="25"/>
                <c:pt idx="0">
                  <c:v>0.1111111111111111</c:v>
                </c:pt>
                <c:pt idx="1">
                  <c:v>0.125</c:v>
                </c:pt>
                <c:pt idx="2">
                  <c:v>0.14084507042253522</c:v>
                </c:pt>
                <c:pt idx="3">
                  <c:v>9.375E-2</c:v>
                </c:pt>
                <c:pt idx="4">
                  <c:v>0.18543046357615894</c:v>
                </c:pt>
                <c:pt idx="5">
                  <c:v>0.24806201550387597</c:v>
                </c:pt>
                <c:pt idx="6">
                  <c:v>0.16312056737588654</c:v>
                </c:pt>
                <c:pt idx="7">
                  <c:v>0.17647058823529413</c:v>
                </c:pt>
                <c:pt idx="8">
                  <c:v>0.16800000000000001</c:v>
                </c:pt>
                <c:pt idx="9">
                  <c:v>0.13725490196078433</c:v>
                </c:pt>
                <c:pt idx="10">
                  <c:v>0.1793103448275862</c:v>
                </c:pt>
                <c:pt idx="11">
                  <c:v>0.19444444444444445</c:v>
                </c:pt>
                <c:pt idx="12">
                  <c:v>0.13194444444444445</c:v>
                </c:pt>
                <c:pt idx="13">
                  <c:v>0.15094339622641509</c:v>
                </c:pt>
                <c:pt idx="14">
                  <c:v>0.1</c:v>
                </c:pt>
                <c:pt idx="15">
                  <c:v>0.12080536912751678</c:v>
                </c:pt>
                <c:pt idx="16">
                  <c:v>0.13071895424836602</c:v>
                </c:pt>
                <c:pt idx="17">
                  <c:v>0.11475409836065574</c:v>
                </c:pt>
                <c:pt idx="18">
                  <c:v>0.11801242236024845</c:v>
                </c:pt>
                <c:pt idx="19">
                  <c:v>0.17307692307692307</c:v>
                </c:pt>
                <c:pt idx="20">
                  <c:v>0.18965517241379309</c:v>
                </c:pt>
                <c:pt idx="21">
                  <c:v>0.14102564102564102</c:v>
                </c:pt>
                <c:pt idx="22">
                  <c:v>0.1888111888111888</c:v>
                </c:pt>
                <c:pt idx="23">
                  <c:v>0.1079136690647482</c:v>
                </c:pt>
                <c:pt idx="24">
                  <c:v>0.11333333333333333</c:v>
                </c:pt>
              </c:numCache>
            </c:numRef>
          </c:val>
        </c:ser>
        <c:marker val="1"/>
        <c:axId val="213884928"/>
        <c:axId val="213886464"/>
      </c:lineChart>
      <c:dateAx>
        <c:axId val="213884928"/>
        <c:scaling>
          <c:orientation val="minMax"/>
        </c:scaling>
        <c:axPos val="b"/>
        <c:numFmt formatCode="mmm\-yy" sourceLinked="1"/>
        <c:tickLblPos val="nextTo"/>
        <c:txPr>
          <a:bodyPr/>
          <a:lstStyle/>
          <a:p>
            <a:pPr>
              <a:defRPr sz="800"/>
            </a:pPr>
            <a:endParaRPr lang="en-US"/>
          </a:p>
        </c:txPr>
        <c:crossAx val="213886464"/>
        <c:crosses val="autoZero"/>
        <c:auto val="1"/>
        <c:lblOffset val="100"/>
      </c:dateAx>
      <c:valAx>
        <c:axId val="213886464"/>
        <c:scaling>
          <c:orientation val="minMax"/>
          <c:max val="0.30000000000000032"/>
        </c:scaling>
        <c:axPos val="l"/>
        <c:numFmt formatCode="0%" sourceLinked="0"/>
        <c:tickLblPos val="nextTo"/>
        <c:crossAx val="213884928"/>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7962242316604813"/>
        </c:manualLayout>
      </c:layout>
      <c:barChart>
        <c:barDir val="col"/>
        <c:grouping val="stacked"/>
        <c:ser>
          <c:idx val="2"/>
          <c:order val="1"/>
          <c:tx>
            <c:strRef>
              <c:f>Data!$GN$5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Data!$GN$19:$GN$66</c:f>
              <c:numCache>
                <c:formatCode>General</c:formatCode>
                <c:ptCount val="25"/>
                <c:pt idx="12" formatCode="0.0%">
                  <c:v>0.22</c:v>
                </c:pt>
                <c:pt idx="13" formatCode="0.0%">
                  <c:v>0.24</c:v>
                </c:pt>
                <c:pt idx="14" formatCode="0.0%">
                  <c:v>0.26</c:v>
                </c:pt>
                <c:pt idx="15" formatCode="0.0%">
                  <c:v>0.28000000000000003</c:v>
                </c:pt>
                <c:pt idx="16" formatCode="0.0%">
                  <c:v>0.3</c:v>
                </c:pt>
                <c:pt idx="17" formatCode="0.0%">
                  <c:v>0.32</c:v>
                </c:pt>
                <c:pt idx="18" formatCode="0.0%">
                  <c:v>0.34</c:v>
                </c:pt>
                <c:pt idx="19" formatCode="0.0%">
                  <c:v>0.36</c:v>
                </c:pt>
                <c:pt idx="20" formatCode="0.0%">
                  <c:v>0.38</c:v>
                </c:pt>
                <c:pt idx="21" formatCode="0.0%">
                  <c:v>0.4</c:v>
                </c:pt>
                <c:pt idx="22" formatCode="0.0%">
                  <c:v>0.42</c:v>
                </c:pt>
                <c:pt idx="23" formatCode="0.0%">
                  <c:v>0.44</c:v>
                </c:pt>
                <c:pt idx="24" formatCode="0.0%">
                  <c:v>0.4</c:v>
                </c:pt>
              </c:numCache>
            </c:numRef>
          </c:val>
        </c:ser>
        <c:ser>
          <c:idx val="3"/>
          <c:order val="2"/>
          <c:tx>
            <c:strRef>
              <c:f>Data!$GO$5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Data!$GO$19:$GO$66</c:f>
              <c:numCache>
                <c:formatCode>General</c:formatCode>
                <c:ptCount val="25"/>
                <c:pt idx="12" formatCode="0.0%">
                  <c:v>0.78</c:v>
                </c:pt>
                <c:pt idx="13" formatCode="0.0%">
                  <c:v>0.76</c:v>
                </c:pt>
                <c:pt idx="14" formatCode="0.0%">
                  <c:v>0.74</c:v>
                </c:pt>
                <c:pt idx="15" formatCode="0.0%">
                  <c:v>0.72</c:v>
                </c:pt>
                <c:pt idx="16" formatCode="0.0%">
                  <c:v>0.7</c:v>
                </c:pt>
                <c:pt idx="17" formatCode="0.0%">
                  <c:v>0.67999999999999994</c:v>
                </c:pt>
                <c:pt idx="18" formatCode="0.0%">
                  <c:v>0.65999999999999992</c:v>
                </c:pt>
                <c:pt idx="19" formatCode="0.0%">
                  <c:v>0.64</c:v>
                </c:pt>
                <c:pt idx="20" formatCode="0.0%">
                  <c:v>0.62</c:v>
                </c:pt>
                <c:pt idx="21" formatCode="0.0%">
                  <c:v>0.6</c:v>
                </c:pt>
                <c:pt idx="22" formatCode="0.0%">
                  <c:v>0.58000000000000007</c:v>
                </c:pt>
                <c:pt idx="23" formatCode="0.0%">
                  <c:v>0.56000000000000005</c:v>
                </c:pt>
                <c:pt idx="24" formatCode="0.0%">
                  <c:v>0.6</c:v>
                </c:pt>
              </c:numCache>
            </c:numRef>
          </c:val>
        </c:ser>
        <c:gapWidth val="0"/>
        <c:overlap val="100"/>
        <c:axId val="213932672"/>
        <c:axId val="213938560"/>
      </c:barChart>
      <c:lineChart>
        <c:grouping val="standard"/>
        <c:ser>
          <c:idx val="0"/>
          <c:order val="0"/>
          <c:tx>
            <c:strRef>
              <c:f>Data!$GM$5</c:f>
              <c:strCache>
                <c:ptCount val="1"/>
                <c:pt idx="0">
                  <c:v>Thoracic DoSA</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Data!$GM$19:$GM$66</c:f>
              <c:numCache>
                <c:formatCode>0.0%</c:formatCode>
                <c:ptCount val="25"/>
                <c:pt idx="0">
                  <c:v>0.14285714285714285</c:v>
                </c:pt>
                <c:pt idx="1">
                  <c:v>7.1428571428571425E-2</c:v>
                </c:pt>
                <c:pt idx="2">
                  <c:v>0.20481927710843373</c:v>
                </c:pt>
                <c:pt idx="3">
                  <c:v>0.16470588235294117</c:v>
                </c:pt>
                <c:pt idx="4">
                  <c:v>0.14953271028037382</c:v>
                </c:pt>
                <c:pt idx="5">
                  <c:v>0.18055555555555555</c:v>
                </c:pt>
                <c:pt idx="6">
                  <c:v>0.20754716981132076</c:v>
                </c:pt>
                <c:pt idx="7">
                  <c:v>0.21590909090909091</c:v>
                </c:pt>
                <c:pt idx="8">
                  <c:v>0.15789473684210525</c:v>
                </c:pt>
                <c:pt idx="9">
                  <c:v>0.19791666666666666</c:v>
                </c:pt>
                <c:pt idx="10">
                  <c:v>0.13043478260869565</c:v>
                </c:pt>
                <c:pt idx="11">
                  <c:v>0.13432835820895522</c:v>
                </c:pt>
                <c:pt idx="12">
                  <c:v>0.12359550561797752</c:v>
                </c:pt>
                <c:pt idx="13">
                  <c:v>0.18604651162790697</c:v>
                </c:pt>
                <c:pt idx="15">
                  <c:v>0.18181818181818182</c:v>
                </c:pt>
                <c:pt idx="16">
                  <c:v>0.18095238095238095</c:v>
                </c:pt>
                <c:pt idx="17">
                  <c:v>0.26136363636363635</c:v>
                </c:pt>
                <c:pt idx="21">
                  <c:v>0.24242424242424243</c:v>
                </c:pt>
                <c:pt idx="22">
                  <c:v>0.1875</c:v>
                </c:pt>
              </c:numCache>
            </c:numRef>
          </c:val>
        </c:ser>
        <c:marker val="1"/>
        <c:axId val="213932672"/>
        <c:axId val="213938560"/>
      </c:lineChart>
      <c:dateAx>
        <c:axId val="213932672"/>
        <c:scaling>
          <c:orientation val="minMax"/>
        </c:scaling>
        <c:axPos val="b"/>
        <c:numFmt formatCode="mmm\-yy" sourceLinked="1"/>
        <c:tickLblPos val="nextTo"/>
        <c:txPr>
          <a:bodyPr/>
          <a:lstStyle/>
          <a:p>
            <a:pPr>
              <a:defRPr sz="800"/>
            </a:pPr>
            <a:endParaRPr lang="en-US"/>
          </a:p>
        </c:txPr>
        <c:crossAx val="213938560"/>
        <c:crosses val="autoZero"/>
        <c:auto val="1"/>
        <c:lblOffset val="100"/>
      </c:dateAx>
      <c:valAx>
        <c:axId val="213938560"/>
        <c:scaling>
          <c:orientation val="minMax"/>
          <c:max val="0.5"/>
        </c:scaling>
        <c:axPos val="l"/>
        <c:numFmt formatCode="0%" sourceLinked="0"/>
        <c:tickLblPos val="nextTo"/>
        <c:crossAx val="21393267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8352150211992736"/>
        </c:manualLayout>
      </c:layout>
      <c:barChart>
        <c:barDir val="col"/>
        <c:grouping val="stacked"/>
        <c:ser>
          <c:idx val="1"/>
          <c:order val="1"/>
          <c:tx>
            <c:strRef>
              <c:f>Data!$HA$5</c:f>
              <c:strCache>
                <c:ptCount val="1"/>
                <c:pt idx="0">
                  <c:v>Red Range</c:v>
                </c:pt>
              </c:strCache>
            </c:strRef>
          </c:tx>
          <c:spPr>
            <a:solidFill>
              <a:schemeClr val="accent2">
                <a:lumMod val="40000"/>
                <a:lumOff val="60000"/>
              </a:schemeClr>
            </a:solidFill>
          </c:spPr>
          <c:val>
            <c:numRef>
              <c:f>Data!$HA$19:$HA$66</c:f>
              <c:numCache>
                <c:formatCode>General</c:formatCode>
                <c:ptCount val="25"/>
                <c:pt idx="12" formatCode="0.0%">
                  <c:v>4.0000000000000202E-2</c:v>
                </c:pt>
                <c:pt idx="13" formatCode="0.0%">
                  <c:v>5.0000000000000197E-2</c:v>
                </c:pt>
                <c:pt idx="14" formatCode="0.0%">
                  <c:v>6.0000000000000199E-2</c:v>
                </c:pt>
                <c:pt idx="15" formatCode="0.0%">
                  <c:v>7.0000000000000104E-2</c:v>
                </c:pt>
                <c:pt idx="16" formatCode="0.0%">
                  <c:v>8.0000000000000099E-2</c:v>
                </c:pt>
                <c:pt idx="17" formatCode="0.0%">
                  <c:v>9.0000000000000094E-2</c:v>
                </c:pt>
                <c:pt idx="18" formatCode="0.0%">
                  <c:v>0.1</c:v>
                </c:pt>
                <c:pt idx="19" formatCode="0.0%">
                  <c:v>0.11</c:v>
                </c:pt>
                <c:pt idx="20" formatCode="0.0%">
                  <c:v>0.12</c:v>
                </c:pt>
                <c:pt idx="21" formatCode="0.0%">
                  <c:v>0.13</c:v>
                </c:pt>
                <c:pt idx="22" formatCode="0.0%">
                  <c:v>0.14000000000000001</c:v>
                </c:pt>
                <c:pt idx="23" formatCode="0.0%">
                  <c:v>0.15</c:v>
                </c:pt>
                <c:pt idx="24" formatCode="0.0%">
                  <c:v>0.15416666000000001</c:v>
                </c:pt>
              </c:numCache>
            </c:numRef>
          </c:val>
        </c:ser>
        <c:ser>
          <c:idx val="2"/>
          <c:order val="2"/>
          <c:tx>
            <c:strRef>
              <c:f>Data!$HB$5</c:f>
              <c:strCache>
                <c:ptCount val="1"/>
                <c:pt idx="0">
                  <c:v>Green Range</c:v>
                </c:pt>
              </c:strCache>
            </c:strRef>
          </c:tx>
          <c:spPr>
            <a:solidFill>
              <a:schemeClr val="accent3">
                <a:lumMod val="40000"/>
                <a:lumOff val="60000"/>
              </a:schemeClr>
            </a:solidFill>
          </c:spPr>
          <c:val>
            <c:numRef>
              <c:f>Data!$HB$19:$HB$66</c:f>
              <c:numCache>
                <c:formatCode>General</c:formatCode>
                <c:ptCount val="25"/>
                <c:pt idx="12" formatCode="0.0%">
                  <c:v>0.95999999999999974</c:v>
                </c:pt>
                <c:pt idx="13" formatCode="0.0%">
                  <c:v>0.94999999999999984</c:v>
                </c:pt>
                <c:pt idx="14" formatCode="0.0%">
                  <c:v>0.93999999999999984</c:v>
                </c:pt>
                <c:pt idx="15" formatCode="0.0%">
                  <c:v>0.92999999999999994</c:v>
                </c:pt>
                <c:pt idx="16" formatCode="0.0%">
                  <c:v>0.91999999999999993</c:v>
                </c:pt>
                <c:pt idx="17" formatCode="0.0%">
                  <c:v>0.90999999999999992</c:v>
                </c:pt>
                <c:pt idx="18" formatCode="0.0%">
                  <c:v>0.9</c:v>
                </c:pt>
                <c:pt idx="19" formatCode="0.0%">
                  <c:v>0.89</c:v>
                </c:pt>
                <c:pt idx="20" formatCode="0.0%">
                  <c:v>0.88</c:v>
                </c:pt>
                <c:pt idx="21" formatCode="0.0%">
                  <c:v>0.87</c:v>
                </c:pt>
                <c:pt idx="22" formatCode="0.0%">
                  <c:v>0.86</c:v>
                </c:pt>
                <c:pt idx="23" formatCode="0.0%">
                  <c:v>0.85</c:v>
                </c:pt>
                <c:pt idx="24" formatCode="0.0%">
                  <c:v>0.84583333999999999</c:v>
                </c:pt>
              </c:numCache>
            </c:numRef>
          </c:val>
        </c:ser>
        <c:gapWidth val="0"/>
        <c:overlap val="100"/>
        <c:axId val="213972480"/>
        <c:axId val="213974016"/>
      </c:barChart>
      <c:lineChart>
        <c:grouping val="standard"/>
        <c:ser>
          <c:idx val="0"/>
          <c:order val="0"/>
          <c:tx>
            <c:strRef>
              <c:f>Data!$GZ$5</c:f>
              <c:strCache>
                <c:ptCount val="1"/>
                <c:pt idx="0">
                  <c:v>Cardiac DoSA rate (B)</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Data!$GZ$19:$GZ$66</c:f>
              <c:numCache>
                <c:formatCode>0.00%</c:formatCode>
                <c:ptCount val="25"/>
                <c:pt idx="0">
                  <c:v>4.3478260869565216E-2</c:v>
                </c:pt>
                <c:pt idx="1">
                  <c:v>5.7142857142857141E-2</c:v>
                </c:pt>
                <c:pt idx="2">
                  <c:v>4.8387096774193547E-2</c:v>
                </c:pt>
                <c:pt idx="3">
                  <c:v>5.8823529411764705E-2</c:v>
                </c:pt>
                <c:pt idx="4">
                  <c:v>8.8607594936708861E-2</c:v>
                </c:pt>
                <c:pt idx="5">
                  <c:v>0.10169491525423729</c:v>
                </c:pt>
                <c:pt idx="6">
                  <c:v>0.1125</c:v>
                </c:pt>
                <c:pt idx="7">
                  <c:v>0.125</c:v>
                </c:pt>
                <c:pt idx="8">
                  <c:v>0.14285714285714285</c:v>
                </c:pt>
                <c:pt idx="9">
                  <c:v>2.8571428571428571E-2</c:v>
                </c:pt>
                <c:pt idx="10">
                  <c:v>3.7037037037037035E-2</c:v>
                </c:pt>
                <c:pt idx="11">
                  <c:v>7.3529411764705885E-2</c:v>
                </c:pt>
                <c:pt idx="12">
                  <c:v>2.1739130434782608E-2</c:v>
                </c:pt>
                <c:pt idx="13">
                  <c:v>7.1428571428571425E-2</c:v>
                </c:pt>
                <c:pt idx="14">
                  <c:v>5.8139534883720929E-2</c:v>
                </c:pt>
                <c:pt idx="15">
                  <c:v>8.2352941176470587E-2</c:v>
                </c:pt>
                <c:pt idx="16">
                  <c:v>0.11764705882352941</c:v>
                </c:pt>
                <c:pt idx="17">
                  <c:v>6.4102564102564097E-2</c:v>
                </c:pt>
                <c:pt idx="18">
                  <c:v>5.8823529411764705E-2</c:v>
                </c:pt>
                <c:pt idx="19">
                  <c:v>8.1081081081081086E-2</c:v>
                </c:pt>
                <c:pt idx="20">
                  <c:v>8.3333333333333329E-2</c:v>
                </c:pt>
                <c:pt idx="21">
                  <c:v>8.8607594936708861E-2</c:v>
                </c:pt>
                <c:pt idx="22">
                  <c:v>0.13157894736842105</c:v>
                </c:pt>
                <c:pt idx="23">
                  <c:v>0.15853658536585366</c:v>
                </c:pt>
                <c:pt idx="24">
                  <c:v>8.6956521739130432E-2</c:v>
                </c:pt>
              </c:numCache>
            </c:numRef>
          </c:val>
        </c:ser>
        <c:marker val="1"/>
        <c:axId val="213972480"/>
        <c:axId val="213974016"/>
      </c:lineChart>
      <c:dateAx>
        <c:axId val="213972480"/>
        <c:scaling>
          <c:orientation val="minMax"/>
        </c:scaling>
        <c:axPos val="b"/>
        <c:numFmt formatCode="mmm\-yy" sourceLinked="1"/>
        <c:tickLblPos val="nextTo"/>
        <c:txPr>
          <a:bodyPr/>
          <a:lstStyle/>
          <a:p>
            <a:pPr>
              <a:defRPr sz="800"/>
            </a:pPr>
            <a:endParaRPr lang="en-US"/>
          </a:p>
        </c:txPr>
        <c:crossAx val="213974016"/>
        <c:crosses val="autoZero"/>
        <c:auto val="1"/>
        <c:lblOffset val="100"/>
      </c:dateAx>
      <c:valAx>
        <c:axId val="213974016"/>
        <c:scaling>
          <c:orientation val="minMax"/>
          <c:max val="0.30000000000000032"/>
          <c:min val="0"/>
        </c:scaling>
        <c:axPos val="l"/>
        <c:numFmt formatCode="0.0%" sourceLinked="0"/>
        <c:tickLblPos val="nextTo"/>
        <c:crossAx val="213972480"/>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7003E-2"/>
          <c:y val="3.0599517921972012E-2"/>
          <c:w val="0.95392914255334293"/>
          <c:h val="0.87680596655463472"/>
        </c:manualLayout>
      </c:layout>
      <c:barChart>
        <c:barDir val="col"/>
        <c:grouping val="stacked"/>
        <c:ser>
          <c:idx val="1"/>
          <c:order val="1"/>
          <c:tx>
            <c:strRef>
              <c:f>Data!$HK$5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Data!$HK$19:$HK$66</c:f>
              <c:numCache>
                <c:formatCode>General</c:formatCode>
                <c:ptCount val="25"/>
                <c:pt idx="12" formatCode="0.00%">
                  <c:v>8.9599999999999999E-2</c:v>
                </c:pt>
                <c:pt idx="13" formatCode="0.00%">
                  <c:v>8.5999999999999993E-2</c:v>
                </c:pt>
                <c:pt idx="14" formatCode="0.00%">
                  <c:v>8.2400000000000001E-2</c:v>
                </c:pt>
                <c:pt idx="15" formatCode="0.00%">
                  <c:v>7.8799999999999995E-2</c:v>
                </c:pt>
                <c:pt idx="16" formatCode="0.00%">
                  <c:v>7.5200000000000003E-2</c:v>
                </c:pt>
                <c:pt idx="17" formatCode="0.00%">
                  <c:v>7.1599999999999997E-2</c:v>
                </c:pt>
                <c:pt idx="18" formatCode="0.00%">
                  <c:v>6.8000000000000005E-2</c:v>
                </c:pt>
                <c:pt idx="19" formatCode="0.00%">
                  <c:v>6.4399999999999999E-2</c:v>
                </c:pt>
                <c:pt idx="20" formatCode="0.00%">
                  <c:v>6.08E-2</c:v>
                </c:pt>
                <c:pt idx="21" formatCode="0.00%">
                  <c:v>5.7200000000000001E-2</c:v>
                </c:pt>
                <c:pt idx="22" formatCode="0.00%">
                  <c:v>5.3600000000000002E-2</c:v>
                </c:pt>
                <c:pt idx="23" formatCode="0.00%">
                  <c:v>0.05</c:v>
                </c:pt>
                <c:pt idx="24" formatCode="0.00%">
                  <c:v>4.9200000000000001E-2</c:v>
                </c:pt>
              </c:numCache>
            </c:numRef>
          </c:val>
        </c:ser>
        <c:ser>
          <c:idx val="2"/>
          <c:order val="2"/>
          <c:tx>
            <c:strRef>
              <c:f>Data!$HL$5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Data!$HL$19:$HL$66</c:f>
              <c:numCache>
                <c:formatCode>General</c:formatCode>
                <c:ptCount val="25"/>
                <c:pt idx="12" formatCode="0.00%">
                  <c:v>0.91039999999999999</c:v>
                </c:pt>
                <c:pt idx="13" formatCode="0.00%">
                  <c:v>0.91400000000000003</c:v>
                </c:pt>
                <c:pt idx="14" formatCode="0.00%">
                  <c:v>0.91759999999999997</c:v>
                </c:pt>
                <c:pt idx="15" formatCode="0.00%">
                  <c:v>0.92120000000000002</c:v>
                </c:pt>
                <c:pt idx="16" formatCode="0.00%">
                  <c:v>0.92479999999999996</c:v>
                </c:pt>
                <c:pt idx="17" formatCode="0.00%">
                  <c:v>0.9284</c:v>
                </c:pt>
                <c:pt idx="18" formatCode="0.00%">
                  <c:v>0.93199999999999994</c:v>
                </c:pt>
                <c:pt idx="19" formatCode="0.00%">
                  <c:v>0.93559999999999999</c:v>
                </c:pt>
                <c:pt idx="20" formatCode="0.00%">
                  <c:v>0.93920000000000003</c:v>
                </c:pt>
                <c:pt idx="21" formatCode="0.00%">
                  <c:v>0.94279999999999997</c:v>
                </c:pt>
                <c:pt idx="22" formatCode="0.00%">
                  <c:v>0.94640000000000002</c:v>
                </c:pt>
                <c:pt idx="23" formatCode="0.00%">
                  <c:v>0.95</c:v>
                </c:pt>
                <c:pt idx="24" formatCode="0.00%">
                  <c:v>0.95079999999999998</c:v>
                </c:pt>
              </c:numCache>
            </c:numRef>
          </c:val>
        </c:ser>
        <c:gapWidth val="0"/>
        <c:overlap val="100"/>
        <c:axId val="158187904"/>
        <c:axId val="158189440"/>
      </c:barChart>
      <c:lineChart>
        <c:grouping val="standard"/>
        <c:ser>
          <c:idx val="0"/>
          <c:order val="0"/>
          <c:tx>
            <c:strRef>
              <c:f>Data!$HH$5</c:f>
              <c:strCache>
                <c:ptCount val="1"/>
                <c:pt idx="0">
                  <c:v>Thoracic Surgery Cancellation Rate</c:v>
                </c:pt>
              </c:strCache>
            </c:strRef>
          </c:tx>
          <c:spPr>
            <a:ln>
              <a:solidFill>
                <a:prstClr val="black"/>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Data!$HH$19:$HH$66</c:f>
              <c:numCache>
                <c:formatCode>0.0%</c:formatCode>
                <c:ptCount val="25"/>
                <c:pt idx="0">
                  <c:v>6.25E-2</c:v>
                </c:pt>
                <c:pt idx="1">
                  <c:v>8.8709677419354843E-2</c:v>
                </c:pt>
                <c:pt idx="2">
                  <c:v>6.6115702479338845E-2</c:v>
                </c:pt>
                <c:pt idx="3">
                  <c:v>6.363636363636363E-2</c:v>
                </c:pt>
                <c:pt idx="4">
                  <c:v>5.9602649006622516E-2</c:v>
                </c:pt>
                <c:pt idx="5">
                  <c:v>0.1391304347826087</c:v>
                </c:pt>
                <c:pt idx="6">
                  <c:v>7.5187969924812026E-2</c:v>
                </c:pt>
                <c:pt idx="7">
                  <c:v>0.112</c:v>
                </c:pt>
                <c:pt idx="8">
                  <c:v>5.3763440860215055E-2</c:v>
                </c:pt>
                <c:pt idx="9">
                  <c:v>0.10236220472440945</c:v>
                </c:pt>
                <c:pt idx="10">
                  <c:v>1.8867924528301886E-2</c:v>
                </c:pt>
                <c:pt idx="11">
                  <c:v>0.12903225806451613</c:v>
                </c:pt>
                <c:pt idx="12">
                  <c:v>7.1428571428571425E-2</c:v>
                </c:pt>
                <c:pt idx="13">
                  <c:v>2.5862068965517241E-2</c:v>
                </c:pt>
                <c:pt idx="14">
                  <c:v>3.6036036036036036E-2</c:v>
                </c:pt>
                <c:pt idx="15">
                  <c:v>6.7226890756302518E-2</c:v>
                </c:pt>
                <c:pt idx="16">
                  <c:v>2.6490066225165563E-2</c:v>
                </c:pt>
                <c:pt idx="17">
                  <c:v>2.8846153846153848E-2</c:v>
                </c:pt>
                <c:pt idx="18">
                  <c:v>5.185185185185185E-2</c:v>
                </c:pt>
                <c:pt idx="19">
                  <c:v>4.1666666666666664E-2</c:v>
                </c:pt>
                <c:pt idx="20">
                  <c:v>6.0240963855421686E-2</c:v>
                </c:pt>
                <c:pt idx="21">
                  <c:v>0.13725490196078433</c:v>
                </c:pt>
                <c:pt idx="22">
                  <c:v>5.1546391752577317E-2</c:v>
                </c:pt>
                <c:pt idx="23">
                  <c:v>8.59375E-2</c:v>
                </c:pt>
                <c:pt idx="24">
                  <c:v>9.0225563909774431E-2</c:v>
                </c:pt>
              </c:numCache>
            </c:numRef>
          </c:val>
        </c:ser>
        <c:marker val="1"/>
        <c:axId val="158187904"/>
        <c:axId val="158189440"/>
      </c:lineChart>
      <c:dateAx>
        <c:axId val="158187904"/>
        <c:scaling>
          <c:orientation val="minMax"/>
        </c:scaling>
        <c:axPos val="b"/>
        <c:numFmt formatCode="mmm\-yy" sourceLinked="1"/>
        <c:tickLblPos val="nextTo"/>
        <c:txPr>
          <a:bodyPr/>
          <a:lstStyle/>
          <a:p>
            <a:pPr>
              <a:defRPr sz="800"/>
            </a:pPr>
            <a:endParaRPr lang="en-US"/>
          </a:p>
        </c:txPr>
        <c:crossAx val="158189440"/>
        <c:crosses val="autoZero"/>
        <c:auto val="1"/>
        <c:lblOffset val="100"/>
      </c:dateAx>
      <c:valAx>
        <c:axId val="158189440"/>
        <c:scaling>
          <c:orientation val="minMax"/>
          <c:max val="0.2"/>
        </c:scaling>
        <c:axPos val="l"/>
        <c:numFmt formatCode="0%" sourceLinked="0"/>
        <c:tickLblPos val="nextTo"/>
        <c:crossAx val="158187904"/>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913"/>
        </c:manualLayout>
      </c:layout>
      <c:areaChart>
        <c:grouping val="stacked"/>
        <c:ser>
          <c:idx val="1"/>
          <c:order val="0"/>
          <c:tx>
            <c:strRef>
              <c:f>Data!$AK$5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Data!$AK$19:$AK$66</c:f>
              <c:numCache>
                <c:formatCode>0%</c:formatCode>
                <c:ptCount val="25"/>
                <c:pt idx="0">
                  <c:v>0</c:v>
                </c:pt>
                <c:pt idx="1">
                  <c:v>8.3000000000000004E-2</c:v>
                </c:pt>
                <c:pt idx="2">
                  <c:v>0.16600000000000001</c:v>
                </c:pt>
                <c:pt idx="3">
                  <c:v>0.249</c:v>
                </c:pt>
                <c:pt idx="4">
                  <c:v>0.33200000000000002</c:v>
                </c:pt>
                <c:pt idx="5">
                  <c:v>0.41499999999999998</c:v>
                </c:pt>
                <c:pt idx="6">
                  <c:v>0.5</c:v>
                </c:pt>
                <c:pt idx="7">
                  <c:v>0.62</c:v>
                </c:pt>
                <c:pt idx="8">
                  <c:v>0.75</c:v>
                </c:pt>
                <c:pt idx="9">
                  <c:v>0.83</c:v>
                </c:pt>
                <c:pt idx="10">
                  <c:v>0.91</c:v>
                </c:pt>
                <c:pt idx="11">
                  <c:v>1</c:v>
                </c:pt>
                <c:pt idx="12">
                  <c:v>0</c:v>
                </c:pt>
                <c:pt idx="13">
                  <c:v>8.3000000000000004E-2</c:v>
                </c:pt>
                <c:pt idx="14">
                  <c:v>0.16600000000000001</c:v>
                </c:pt>
                <c:pt idx="15">
                  <c:v>0.249</c:v>
                </c:pt>
                <c:pt idx="16">
                  <c:v>0.33200000000000002</c:v>
                </c:pt>
                <c:pt idx="17">
                  <c:v>0.41499999999999998</c:v>
                </c:pt>
                <c:pt idx="18">
                  <c:v>0.5</c:v>
                </c:pt>
                <c:pt idx="19">
                  <c:v>0.62</c:v>
                </c:pt>
                <c:pt idx="20">
                  <c:v>0.75</c:v>
                </c:pt>
                <c:pt idx="21">
                  <c:v>0.83</c:v>
                </c:pt>
                <c:pt idx="22">
                  <c:v>0.91</c:v>
                </c:pt>
                <c:pt idx="23">
                  <c:v>1</c:v>
                </c:pt>
                <c:pt idx="24">
                  <c:v>0</c:v>
                </c:pt>
              </c:numCache>
            </c:numRef>
          </c:val>
        </c:ser>
        <c:ser>
          <c:idx val="2"/>
          <c:order val="2"/>
          <c:tx>
            <c:strRef>
              <c:f>Data!$AL$5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Data!$AL$19:$AL$66</c:f>
              <c:numCache>
                <c:formatCode>0%</c:formatCode>
                <c:ptCount val="25"/>
                <c:pt idx="0">
                  <c:v>1</c:v>
                </c:pt>
                <c:pt idx="1">
                  <c:v>0.91700000000000004</c:v>
                </c:pt>
                <c:pt idx="2">
                  <c:v>0.83399999999999996</c:v>
                </c:pt>
                <c:pt idx="3">
                  <c:v>0.751</c:v>
                </c:pt>
                <c:pt idx="4">
                  <c:v>0.66799999999999993</c:v>
                </c:pt>
                <c:pt idx="5">
                  <c:v>0.58499999999999996</c:v>
                </c:pt>
                <c:pt idx="6">
                  <c:v>0.5</c:v>
                </c:pt>
                <c:pt idx="7">
                  <c:v>0.38</c:v>
                </c:pt>
                <c:pt idx="8">
                  <c:v>0.25</c:v>
                </c:pt>
                <c:pt idx="9">
                  <c:v>0.17000000000000004</c:v>
                </c:pt>
                <c:pt idx="10">
                  <c:v>8.9999999999999969E-2</c:v>
                </c:pt>
                <c:pt idx="11">
                  <c:v>0</c:v>
                </c:pt>
                <c:pt idx="12">
                  <c:v>1</c:v>
                </c:pt>
                <c:pt idx="13">
                  <c:v>0.91700000000000004</c:v>
                </c:pt>
                <c:pt idx="14">
                  <c:v>0.83399999999999996</c:v>
                </c:pt>
                <c:pt idx="15">
                  <c:v>0.751</c:v>
                </c:pt>
                <c:pt idx="16">
                  <c:v>0.66799999999999993</c:v>
                </c:pt>
                <c:pt idx="17">
                  <c:v>0.58499999999999996</c:v>
                </c:pt>
                <c:pt idx="18">
                  <c:v>0.5</c:v>
                </c:pt>
                <c:pt idx="19">
                  <c:v>0.38</c:v>
                </c:pt>
                <c:pt idx="20">
                  <c:v>0.25</c:v>
                </c:pt>
                <c:pt idx="21">
                  <c:v>0.17000000000000004</c:v>
                </c:pt>
                <c:pt idx="22">
                  <c:v>8.9999999999999969E-2</c:v>
                </c:pt>
                <c:pt idx="23">
                  <c:v>0</c:v>
                </c:pt>
                <c:pt idx="24">
                  <c:v>1</c:v>
                </c:pt>
              </c:numCache>
            </c:numRef>
          </c:val>
        </c:ser>
        <c:axId val="158622848"/>
        <c:axId val="158624384"/>
      </c:areaChart>
      <c:lineChart>
        <c:grouping val="standard"/>
        <c:ser>
          <c:idx val="0"/>
          <c:order val="1"/>
          <c:tx>
            <c:strRef>
              <c:f>Data!$AG$5</c:f>
              <c:strCache>
                <c:ptCount val="1"/>
                <c:pt idx="0">
                  <c:v>Percentage of signed off job plans: surgical specialties SAS Doctors</c:v>
                </c:pt>
              </c:strCache>
            </c:strRef>
          </c:tx>
          <c:spPr>
            <a:ln>
              <a:solidFill>
                <a:prstClr val="black"/>
              </a:solidFill>
            </a:ln>
          </c:spPr>
          <c:dPt>
            <c:idx val="3"/>
            <c:spPr>
              <a:ln>
                <a:noFill/>
              </a:ln>
            </c:spPr>
          </c:dPt>
          <c:dPt>
            <c:idx val="18"/>
            <c:spPr>
              <a:ln>
                <a:noFill/>
              </a:ln>
            </c:spPr>
          </c:dPt>
          <c:dPt>
            <c:idx val="26"/>
            <c:spPr>
              <a:ln>
                <a:noFill/>
              </a:ln>
            </c:spPr>
          </c:dPt>
          <c:dLbls>
            <c:dLbl>
              <c:idx val="3"/>
              <c:layout>
                <c:manualLayout>
                  <c:x val="-2.8789859914127275E-2"/>
                  <c:y val="0.15168307086614174"/>
                </c:manualLayout>
              </c:layout>
              <c:dLblPos val="r"/>
              <c:showVal val="1"/>
            </c:dLbl>
            <c:dLbl>
              <c:idx val="18"/>
              <c:layout>
                <c:manualLayout>
                  <c:x val="-2.0196949065577351E-2"/>
                  <c:y val="-7.7483595800525065E-2"/>
                </c:manualLayout>
              </c:layout>
              <c:dLblPos val="r"/>
              <c:showVal val="1"/>
            </c:dLbl>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Data!$AG$19:$AG$66</c:f>
              <c:numCache>
                <c:formatCode>0.0%</c:formatCode>
                <c:ptCount val="25"/>
                <c:pt idx="6">
                  <c:v>0</c:v>
                </c:pt>
                <c:pt idx="8">
                  <c:v>0</c:v>
                </c:pt>
                <c:pt idx="11">
                  <c:v>0.16</c:v>
                </c:pt>
                <c:pt idx="18">
                  <c:v>0.83333333333333337</c:v>
                </c:pt>
                <c:pt idx="20">
                  <c:v>0.7142857142857143</c:v>
                </c:pt>
                <c:pt idx="23">
                  <c:v>0.55555555555555558</c:v>
                </c:pt>
              </c:numCache>
            </c:numRef>
          </c:val>
        </c:ser>
        <c:marker val="1"/>
        <c:axId val="158622848"/>
        <c:axId val="158624384"/>
      </c:lineChart>
      <c:dateAx>
        <c:axId val="158622848"/>
        <c:scaling>
          <c:orientation val="minMax"/>
        </c:scaling>
        <c:axPos val="b"/>
        <c:numFmt formatCode="mmm\-yy" sourceLinked="1"/>
        <c:tickLblPos val="nextTo"/>
        <c:txPr>
          <a:bodyPr rot="-5400000" vert="horz"/>
          <a:lstStyle/>
          <a:p>
            <a:pPr>
              <a:defRPr/>
            </a:pPr>
            <a:endParaRPr lang="en-US"/>
          </a:p>
        </c:txPr>
        <c:crossAx val="158624384"/>
        <c:crosses val="autoZero"/>
        <c:auto val="1"/>
        <c:lblOffset val="100"/>
      </c:dateAx>
      <c:valAx>
        <c:axId val="158624384"/>
        <c:scaling>
          <c:orientation val="minMax"/>
          <c:max val="1"/>
        </c:scaling>
        <c:axPos val="l"/>
        <c:numFmt formatCode="0%" sourceLinked="0"/>
        <c:tickLblPos val="nextTo"/>
        <c:crossAx val="158622848"/>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7038E-2"/>
          <c:y val="3.0599517921972012E-2"/>
          <c:w val="0.95392914255334316"/>
          <c:h val="0.87680596655463494"/>
        </c:manualLayout>
      </c:layout>
      <c:barChart>
        <c:barDir val="col"/>
        <c:grouping val="stacked"/>
        <c:ser>
          <c:idx val="1"/>
          <c:order val="1"/>
          <c:tx>
            <c:strRef>
              <c:f>Data!$HP$5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Data!$HP$19:$HP$66</c:f>
              <c:numCache>
                <c:formatCode>General</c:formatCode>
                <c:ptCount val="25"/>
                <c:pt idx="12" formatCode="0.0%">
                  <c:v>0.05</c:v>
                </c:pt>
                <c:pt idx="13" formatCode="0.0%">
                  <c:v>4.8181818182E-2</c:v>
                </c:pt>
                <c:pt idx="14" formatCode="0.0%">
                  <c:v>4.6363636363999997E-2</c:v>
                </c:pt>
                <c:pt idx="15" formatCode="0.0%">
                  <c:v>4.4545454545999993E-2</c:v>
                </c:pt>
                <c:pt idx="16" formatCode="0.0%">
                  <c:v>4.272727272799999E-2</c:v>
                </c:pt>
                <c:pt idx="17" formatCode="0.0%">
                  <c:v>4.0909090909999987E-2</c:v>
                </c:pt>
                <c:pt idx="18" formatCode="0.0%">
                  <c:v>3.9090909091999984E-2</c:v>
                </c:pt>
                <c:pt idx="19" formatCode="0.0%">
                  <c:v>3.7272727273999981E-2</c:v>
                </c:pt>
                <c:pt idx="20" formatCode="0.0%">
                  <c:v>3.5454545455999978E-2</c:v>
                </c:pt>
                <c:pt idx="21" formatCode="0.0%">
                  <c:v>3.3636363637999975E-2</c:v>
                </c:pt>
                <c:pt idx="22" formatCode="0.0%">
                  <c:v>3.1818181819999972E-2</c:v>
                </c:pt>
                <c:pt idx="23" formatCode="0.0%">
                  <c:v>3.0000000001999972E-2</c:v>
                </c:pt>
                <c:pt idx="24" formatCode="0.0%">
                  <c:v>0.03</c:v>
                </c:pt>
              </c:numCache>
            </c:numRef>
          </c:val>
        </c:ser>
        <c:ser>
          <c:idx val="2"/>
          <c:order val="2"/>
          <c:tx>
            <c:strRef>
              <c:f>Data!$HQ$5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Data!$HQ$19:$HQ$66</c:f>
              <c:numCache>
                <c:formatCode>General</c:formatCode>
                <c:ptCount val="25"/>
                <c:pt idx="12" formatCode="0.0%">
                  <c:v>0.95</c:v>
                </c:pt>
                <c:pt idx="13" formatCode="0.0%">
                  <c:v>0.95181818181800004</c:v>
                </c:pt>
                <c:pt idx="14" formatCode="0.0%">
                  <c:v>0.95363636363600002</c:v>
                </c:pt>
                <c:pt idx="15" formatCode="0.0%">
                  <c:v>0.95545454545399999</c:v>
                </c:pt>
                <c:pt idx="16" formatCode="0.0%">
                  <c:v>0.95727272727199997</c:v>
                </c:pt>
                <c:pt idx="17" formatCode="0.0%">
                  <c:v>0.95909090909000005</c:v>
                </c:pt>
                <c:pt idx="18" formatCode="0.0%">
                  <c:v>0.96090909090800003</c:v>
                </c:pt>
                <c:pt idx="19" formatCode="0.0%">
                  <c:v>0.96272727272600001</c:v>
                </c:pt>
                <c:pt idx="20" formatCode="0.0%">
                  <c:v>0.96454545454399998</c:v>
                </c:pt>
                <c:pt idx="21" formatCode="0.0%">
                  <c:v>0.96636363636200007</c:v>
                </c:pt>
                <c:pt idx="22" formatCode="0.0%">
                  <c:v>0.96818181818000004</c:v>
                </c:pt>
                <c:pt idx="23" formatCode="0.0%">
                  <c:v>0.96999999999800002</c:v>
                </c:pt>
                <c:pt idx="24" formatCode="0.0%">
                  <c:v>0.97</c:v>
                </c:pt>
              </c:numCache>
            </c:numRef>
          </c:val>
        </c:ser>
        <c:gapWidth val="0"/>
        <c:overlap val="100"/>
        <c:axId val="213998592"/>
        <c:axId val="214016768"/>
      </c:barChart>
      <c:lineChart>
        <c:grouping val="standard"/>
        <c:ser>
          <c:idx val="0"/>
          <c:order val="0"/>
          <c:tx>
            <c:strRef>
              <c:f>Data!$HM$5</c:f>
              <c:strCache>
                <c:ptCount val="1"/>
                <c:pt idx="0">
                  <c:v>Plastic Surgery Cancellation Rate</c:v>
                </c:pt>
              </c:strCache>
            </c:strRef>
          </c:tx>
          <c:spPr>
            <a:ln>
              <a:solidFill>
                <a:prstClr val="black"/>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Data!$HM$19:$HM$66</c:f>
              <c:numCache>
                <c:formatCode>0.0%</c:formatCode>
                <c:ptCount val="25"/>
                <c:pt idx="0">
                  <c:v>5.0632911392405063E-2</c:v>
                </c:pt>
                <c:pt idx="1">
                  <c:v>0.03</c:v>
                </c:pt>
                <c:pt idx="2">
                  <c:v>6.3157894736842107E-2</c:v>
                </c:pt>
                <c:pt idx="3">
                  <c:v>3.125E-2</c:v>
                </c:pt>
                <c:pt idx="4">
                  <c:v>0</c:v>
                </c:pt>
                <c:pt idx="5">
                  <c:v>1.5625E-2</c:v>
                </c:pt>
                <c:pt idx="6">
                  <c:v>1.9417475728155338E-2</c:v>
                </c:pt>
                <c:pt idx="7">
                  <c:v>2.9850746268656716E-2</c:v>
                </c:pt>
                <c:pt idx="8">
                  <c:v>0</c:v>
                </c:pt>
                <c:pt idx="9">
                  <c:v>3.5714285714285712E-2</c:v>
                </c:pt>
                <c:pt idx="10">
                  <c:v>7.8947368421052627E-2</c:v>
                </c:pt>
                <c:pt idx="11">
                  <c:v>5.7971014492753624E-2</c:v>
                </c:pt>
                <c:pt idx="12">
                  <c:v>0</c:v>
                </c:pt>
                <c:pt idx="13">
                  <c:v>4.1666666666666664E-2</c:v>
                </c:pt>
                <c:pt idx="14">
                  <c:v>1.4084507042253521E-2</c:v>
                </c:pt>
                <c:pt idx="15">
                  <c:v>1.7857142857142856E-2</c:v>
                </c:pt>
                <c:pt idx="16">
                  <c:v>5.1724137931034482E-2</c:v>
                </c:pt>
                <c:pt idx="17">
                  <c:v>5.5555555555555552E-2</c:v>
                </c:pt>
                <c:pt idx="18">
                  <c:v>6.4516129032258063E-2</c:v>
                </c:pt>
                <c:pt idx="19">
                  <c:v>2.6315789473684209E-2</c:v>
                </c:pt>
                <c:pt idx="20">
                  <c:v>0</c:v>
                </c:pt>
                <c:pt idx="21">
                  <c:v>8.9285714285714288E-2</c:v>
                </c:pt>
                <c:pt idx="22">
                  <c:v>4.5454545454545456E-2</c:v>
                </c:pt>
                <c:pt idx="23">
                  <c:v>4.1666666666666664E-2</c:v>
                </c:pt>
                <c:pt idx="24">
                  <c:v>0</c:v>
                </c:pt>
              </c:numCache>
            </c:numRef>
          </c:val>
        </c:ser>
        <c:marker val="1"/>
        <c:axId val="213998592"/>
        <c:axId val="214016768"/>
      </c:lineChart>
      <c:dateAx>
        <c:axId val="213998592"/>
        <c:scaling>
          <c:orientation val="minMax"/>
        </c:scaling>
        <c:axPos val="b"/>
        <c:numFmt formatCode="mmm\-yy" sourceLinked="1"/>
        <c:tickLblPos val="nextTo"/>
        <c:txPr>
          <a:bodyPr/>
          <a:lstStyle/>
          <a:p>
            <a:pPr>
              <a:defRPr sz="800"/>
            </a:pPr>
            <a:endParaRPr lang="en-US"/>
          </a:p>
        </c:txPr>
        <c:crossAx val="214016768"/>
        <c:crosses val="autoZero"/>
        <c:auto val="1"/>
        <c:lblOffset val="100"/>
      </c:dateAx>
      <c:valAx>
        <c:axId val="214016768"/>
        <c:scaling>
          <c:orientation val="minMax"/>
          <c:max val="0.2"/>
        </c:scaling>
        <c:axPos val="l"/>
        <c:numFmt formatCode="0%" sourceLinked="0"/>
        <c:tickLblPos val="nextTo"/>
        <c:crossAx val="21399859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7079E-2"/>
          <c:y val="3.0599517921972012E-2"/>
          <c:w val="0.9539291425533436"/>
          <c:h val="0.87680596655463516"/>
        </c:manualLayout>
      </c:layout>
      <c:barChart>
        <c:barDir val="col"/>
        <c:grouping val="stacked"/>
        <c:ser>
          <c:idx val="1"/>
          <c:order val="1"/>
          <c:tx>
            <c:strRef>
              <c:f>Data!$HU$5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Data!$HU$19:$HU$66</c:f>
              <c:numCache>
                <c:formatCode>General</c:formatCode>
                <c:ptCount val="25"/>
                <c:pt idx="12" formatCode="0.0%">
                  <c:v>8.9599999999999999E-2</c:v>
                </c:pt>
                <c:pt idx="13" formatCode="0.0%">
                  <c:v>8.5999999999999993E-2</c:v>
                </c:pt>
                <c:pt idx="14" formatCode="0.0%">
                  <c:v>8.2400000000000001E-2</c:v>
                </c:pt>
                <c:pt idx="15" formatCode="0.0%">
                  <c:v>7.8799999999999995E-2</c:v>
                </c:pt>
                <c:pt idx="16" formatCode="0.0%">
                  <c:v>7.5200000000000003E-2</c:v>
                </c:pt>
                <c:pt idx="17" formatCode="0.0%">
                  <c:v>7.1599999999999997E-2</c:v>
                </c:pt>
                <c:pt idx="18" formatCode="0.0%">
                  <c:v>6.8000000000000005E-2</c:v>
                </c:pt>
                <c:pt idx="19" formatCode="0.0%">
                  <c:v>6.4399999999999999E-2</c:v>
                </c:pt>
                <c:pt idx="20" formatCode="0.0%">
                  <c:v>6.08E-2</c:v>
                </c:pt>
                <c:pt idx="21" formatCode="0.0%">
                  <c:v>5.7200000000000001E-2</c:v>
                </c:pt>
                <c:pt idx="22" formatCode="0.0%">
                  <c:v>5.3600000000000002E-2</c:v>
                </c:pt>
                <c:pt idx="23" formatCode="0.0%">
                  <c:v>0.05</c:v>
                </c:pt>
                <c:pt idx="24" formatCode="0.00%">
                  <c:v>0.06</c:v>
                </c:pt>
              </c:numCache>
            </c:numRef>
          </c:val>
        </c:ser>
        <c:ser>
          <c:idx val="2"/>
          <c:order val="2"/>
          <c:tx>
            <c:strRef>
              <c:f>Data!$HV$5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Data!$HV$19:$HV$66</c:f>
              <c:numCache>
                <c:formatCode>0.0%</c:formatCode>
                <c:ptCount val="25"/>
                <c:pt idx="12">
                  <c:v>0.91039999999999999</c:v>
                </c:pt>
                <c:pt idx="13">
                  <c:v>0.91400000000000003</c:v>
                </c:pt>
                <c:pt idx="14">
                  <c:v>0.91759999999999997</c:v>
                </c:pt>
                <c:pt idx="15">
                  <c:v>0.92120000000000002</c:v>
                </c:pt>
                <c:pt idx="16">
                  <c:v>0.92479999999999996</c:v>
                </c:pt>
                <c:pt idx="17">
                  <c:v>0.9284</c:v>
                </c:pt>
                <c:pt idx="18">
                  <c:v>0.93199999999999994</c:v>
                </c:pt>
                <c:pt idx="19">
                  <c:v>0.93559999999999999</c:v>
                </c:pt>
                <c:pt idx="20">
                  <c:v>0.93920000000000003</c:v>
                </c:pt>
                <c:pt idx="21">
                  <c:v>0.94279999999999997</c:v>
                </c:pt>
                <c:pt idx="22">
                  <c:v>0.94640000000000002</c:v>
                </c:pt>
                <c:pt idx="23">
                  <c:v>0.95</c:v>
                </c:pt>
                <c:pt idx="24" formatCode="0.00%">
                  <c:v>0.94</c:v>
                </c:pt>
              </c:numCache>
            </c:numRef>
          </c:val>
        </c:ser>
        <c:gapWidth val="0"/>
        <c:overlap val="100"/>
        <c:axId val="214185856"/>
        <c:axId val="214187392"/>
      </c:barChart>
      <c:lineChart>
        <c:grouping val="standard"/>
        <c:ser>
          <c:idx val="0"/>
          <c:order val="0"/>
          <c:tx>
            <c:strRef>
              <c:f>Data!$HR$5</c:f>
              <c:strCache>
                <c:ptCount val="1"/>
                <c:pt idx="0">
                  <c:v>Endoscopy Cancellation Rate</c:v>
                </c:pt>
              </c:strCache>
            </c:strRef>
          </c:tx>
          <c:spPr>
            <a:ln>
              <a:solidFill>
                <a:prstClr val="black"/>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Data!$HR$19:$HR$66</c:f>
              <c:numCache>
                <c:formatCode>0.0%</c:formatCode>
                <c:ptCount val="25"/>
                <c:pt idx="0">
                  <c:v>6.4814814814814811E-2</c:v>
                </c:pt>
                <c:pt idx="1">
                  <c:v>0.14685314685314685</c:v>
                </c:pt>
                <c:pt idx="2">
                  <c:v>0.12582781456953643</c:v>
                </c:pt>
                <c:pt idx="3">
                  <c:v>0.1038961038961039</c:v>
                </c:pt>
                <c:pt idx="4">
                  <c:v>3.2000000000000001E-2</c:v>
                </c:pt>
                <c:pt idx="5">
                  <c:v>0.12328767123287671</c:v>
                </c:pt>
                <c:pt idx="6">
                  <c:v>0.12195121951219512</c:v>
                </c:pt>
                <c:pt idx="7">
                  <c:v>6.8627450980392163E-2</c:v>
                </c:pt>
                <c:pt idx="8">
                  <c:v>7.586206896551724E-2</c:v>
                </c:pt>
                <c:pt idx="9">
                  <c:v>9.9009900990099015E-2</c:v>
                </c:pt>
                <c:pt idx="10">
                  <c:v>0.11538461538461539</c:v>
                </c:pt>
                <c:pt idx="11">
                  <c:v>8.2089552238805971E-2</c:v>
                </c:pt>
                <c:pt idx="12">
                  <c:v>7.6470588235294124E-2</c:v>
                </c:pt>
                <c:pt idx="13">
                  <c:v>5.0847457627118647E-2</c:v>
                </c:pt>
                <c:pt idx="14">
                  <c:v>7.9365079365079361E-2</c:v>
                </c:pt>
                <c:pt idx="15">
                  <c:v>0.11585365853658537</c:v>
                </c:pt>
                <c:pt idx="16">
                  <c:v>5.9459459459459463E-2</c:v>
                </c:pt>
                <c:pt idx="17">
                  <c:v>9.4240837696335081E-2</c:v>
                </c:pt>
                <c:pt idx="18">
                  <c:v>6.2015503875968991E-2</c:v>
                </c:pt>
                <c:pt idx="19">
                  <c:v>4.6511627906976744E-2</c:v>
                </c:pt>
                <c:pt idx="20">
                  <c:v>5.9701492537313432E-2</c:v>
                </c:pt>
                <c:pt idx="21">
                  <c:v>8.3333333333333329E-2</c:v>
                </c:pt>
                <c:pt idx="22">
                  <c:v>5.3658536585365853E-2</c:v>
                </c:pt>
                <c:pt idx="23">
                  <c:v>5.9113300492610835E-2</c:v>
                </c:pt>
                <c:pt idx="24">
                  <c:v>9.6774193548387094E-2</c:v>
                </c:pt>
              </c:numCache>
            </c:numRef>
          </c:val>
        </c:ser>
        <c:marker val="1"/>
        <c:axId val="214185856"/>
        <c:axId val="214187392"/>
      </c:lineChart>
      <c:dateAx>
        <c:axId val="214185856"/>
        <c:scaling>
          <c:orientation val="minMax"/>
        </c:scaling>
        <c:axPos val="b"/>
        <c:numFmt formatCode="mmm\-yy" sourceLinked="1"/>
        <c:tickLblPos val="nextTo"/>
        <c:txPr>
          <a:bodyPr/>
          <a:lstStyle/>
          <a:p>
            <a:pPr>
              <a:defRPr sz="800"/>
            </a:pPr>
            <a:endParaRPr lang="en-US"/>
          </a:p>
        </c:txPr>
        <c:crossAx val="214187392"/>
        <c:crosses val="autoZero"/>
        <c:auto val="1"/>
        <c:lblOffset val="100"/>
      </c:dateAx>
      <c:valAx>
        <c:axId val="214187392"/>
        <c:scaling>
          <c:orientation val="minMax"/>
          <c:max val="0.2"/>
        </c:scaling>
        <c:axPos val="l"/>
        <c:numFmt formatCode="0%" sourceLinked="0"/>
        <c:tickLblPos val="nextTo"/>
        <c:crossAx val="214185856"/>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7121E-2"/>
          <c:y val="3.0599517921972012E-2"/>
          <c:w val="0.95392914255334382"/>
          <c:h val="0.87680596655463561"/>
        </c:manualLayout>
      </c:layout>
      <c:barChart>
        <c:barDir val="col"/>
        <c:grouping val="stacked"/>
        <c:ser>
          <c:idx val="1"/>
          <c:order val="1"/>
          <c:tx>
            <c:strRef>
              <c:f>Data!$HZ$5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Data!$HZ$19:$HZ$66</c:f>
              <c:numCache>
                <c:formatCode>General</c:formatCode>
                <c:ptCount val="25"/>
                <c:pt idx="12" formatCode="0.0%">
                  <c:v>8.9599999999999999E-2</c:v>
                </c:pt>
                <c:pt idx="13" formatCode="0.0%">
                  <c:v>8.5999999999999993E-2</c:v>
                </c:pt>
                <c:pt idx="14" formatCode="0.0%">
                  <c:v>8.2400000000000001E-2</c:v>
                </c:pt>
                <c:pt idx="15" formatCode="0.0%">
                  <c:v>7.8799999999999995E-2</c:v>
                </c:pt>
                <c:pt idx="16" formatCode="0.0%">
                  <c:v>7.5200000000000003E-2</c:v>
                </c:pt>
                <c:pt idx="17" formatCode="0.0%">
                  <c:v>7.1599999999999997E-2</c:v>
                </c:pt>
                <c:pt idx="18" formatCode="0.0%">
                  <c:v>6.8000000000000005E-2</c:v>
                </c:pt>
                <c:pt idx="19" formatCode="0.0%">
                  <c:v>6.4399999999999999E-2</c:v>
                </c:pt>
                <c:pt idx="20" formatCode="0.0%">
                  <c:v>6.08E-2</c:v>
                </c:pt>
                <c:pt idx="21" formatCode="0.0%">
                  <c:v>5.7200000000000001E-2</c:v>
                </c:pt>
                <c:pt idx="22" formatCode="0.0%">
                  <c:v>5.3600000000000002E-2</c:v>
                </c:pt>
                <c:pt idx="23" formatCode="0.0%">
                  <c:v>0.05</c:v>
                </c:pt>
                <c:pt idx="24" formatCode="0.00%">
                  <c:v>0.09</c:v>
                </c:pt>
              </c:numCache>
            </c:numRef>
          </c:val>
        </c:ser>
        <c:ser>
          <c:idx val="2"/>
          <c:order val="2"/>
          <c:tx>
            <c:strRef>
              <c:f>Data!$IA$5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Data!$IA$19:$IA$66</c:f>
              <c:numCache>
                <c:formatCode>General</c:formatCode>
                <c:ptCount val="25"/>
                <c:pt idx="12" formatCode="0.0%">
                  <c:v>0.91039999999999999</c:v>
                </c:pt>
                <c:pt idx="13" formatCode="0.0%">
                  <c:v>0.91400000000000003</c:v>
                </c:pt>
                <c:pt idx="14" formatCode="0.0%">
                  <c:v>0.91759999999999997</c:v>
                </c:pt>
                <c:pt idx="15" formatCode="0.0%">
                  <c:v>0.92120000000000002</c:v>
                </c:pt>
                <c:pt idx="16" formatCode="0.0%">
                  <c:v>0.92479999999999996</c:v>
                </c:pt>
                <c:pt idx="17" formatCode="0.0%">
                  <c:v>0.9284</c:v>
                </c:pt>
                <c:pt idx="18" formatCode="0.0%">
                  <c:v>0.93199999999999994</c:v>
                </c:pt>
                <c:pt idx="19" formatCode="0.0%">
                  <c:v>0.93559999999999999</c:v>
                </c:pt>
                <c:pt idx="20" formatCode="0.0%">
                  <c:v>0.93920000000000003</c:v>
                </c:pt>
                <c:pt idx="21" formatCode="0.0%">
                  <c:v>0.94279999999999997</c:v>
                </c:pt>
                <c:pt idx="22" formatCode="0.0%">
                  <c:v>0.94640000000000002</c:v>
                </c:pt>
                <c:pt idx="23" formatCode="0.0%">
                  <c:v>0.95</c:v>
                </c:pt>
                <c:pt idx="24" formatCode="0.0%">
                  <c:v>0.91</c:v>
                </c:pt>
              </c:numCache>
            </c:numRef>
          </c:val>
        </c:ser>
        <c:gapWidth val="0"/>
        <c:overlap val="100"/>
        <c:axId val="214110976"/>
        <c:axId val="214112512"/>
      </c:barChart>
      <c:lineChart>
        <c:grouping val="standard"/>
        <c:ser>
          <c:idx val="0"/>
          <c:order val="0"/>
          <c:tx>
            <c:strRef>
              <c:f>Data!$HW$5</c:f>
              <c:strCache>
                <c:ptCount val="1"/>
                <c:pt idx="0">
                  <c:v>General Surgery Cancellation Rate</c:v>
                </c:pt>
              </c:strCache>
            </c:strRef>
          </c:tx>
          <c:spPr>
            <a:ln>
              <a:solidFill>
                <a:prstClr val="black"/>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Data!$HW$19:$HW$66</c:f>
              <c:numCache>
                <c:formatCode>0.0%</c:formatCode>
                <c:ptCount val="25"/>
                <c:pt idx="0">
                  <c:v>9.5238095238095233E-2</c:v>
                </c:pt>
                <c:pt idx="1">
                  <c:v>8.6419753086419748E-2</c:v>
                </c:pt>
                <c:pt idx="2">
                  <c:v>0.10843373493975904</c:v>
                </c:pt>
                <c:pt idx="3">
                  <c:v>9.375E-2</c:v>
                </c:pt>
                <c:pt idx="4">
                  <c:v>0.10810810810810811</c:v>
                </c:pt>
                <c:pt idx="5">
                  <c:v>4.7619047619047616E-2</c:v>
                </c:pt>
                <c:pt idx="6">
                  <c:v>0.1095890410958904</c:v>
                </c:pt>
                <c:pt idx="7">
                  <c:v>5.7471264367816091E-2</c:v>
                </c:pt>
                <c:pt idx="8">
                  <c:v>0.14814814814814814</c:v>
                </c:pt>
                <c:pt idx="9">
                  <c:v>8.8235294117647065E-2</c:v>
                </c:pt>
                <c:pt idx="10">
                  <c:v>0.1125</c:v>
                </c:pt>
                <c:pt idx="11">
                  <c:v>7.4999999999999997E-2</c:v>
                </c:pt>
                <c:pt idx="12">
                  <c:v>0.12121212121212122</c:v>
                </c:pt>
                <c:pt idx="13">
                  <c:v>4.6153846153846156E-2</c:v>
                </c:pt>
                <c:pt idx="14">
                  <c:v>7.3529411764705885E-2</c:v>
                </c:pt>
                <c:pt idx="15">
                  <c:v>0.11224489795918367</c:v>
                </c:pt>
                <c:pt idx="16">
                  <c:v>0.10344827586206896</c:v>
                </c:pt>
                <c:pt idx="17">
                  <c:v>8.1081081081081086E-2</c:v>
                </c:pt>
                <c:pt idx="18">
                  <c:v>0.13592233009708737</c:v>
                </c:pt>
                <c:pt idx="19">
                  <c:v>0.13698630136986301</c:v>
                </c:pt>
                <c:pt idx="20">
                  <c:v>5.6818181818181816E-2</c:v>
                </c:pt>
                <c:pt idx="21">
                  <c:v>6.1728395061728392E-2</c:v>
                </c:pt>
                <c:pt idx="22">
                  <c:v>0.15189873417721519</c:v>
                </c:pt>
                <c:pt idx="23">
                  <c:v>9.8039215686274508E-2</c:v>
                </c:pt>
                <c:pt idx="24">
                  <c:v>9.7222222222222224E-2</c:v>
                </c:pt>
              </c:numCache>
            </c:numRef>
          </c:val>
        </c:ser>
        <c:marker val="1"/>
        <c:axId val="214110976"/>
        <c:axId val="214112512"/>
      </c:lineChart>
      <c:dateAx>
        <c:axId val="214110976"/>
        <c:scaling>
          <c:orientation val="minMax"/>
        </c:scaling>
        <c:axPos val="b"/>
        <c:numFmt formatCode="mmm\-yy" sourceLinked="1"/>
        <c:tickLblPos val="nextTo"/>
        <c:txPr>
          <a:bodyPr/>
          <a:lstStyle/>
          <a:p>
            <a:pPr>
              <a:defRPr sz="800"/>
            </a:pPr>
            <a:endParaRPr lang="en-US"/>
          </a:p>
        </c:txPr>
        <c:crossAx val="214112512"/>
        <c:crosses val="autoZero"/>
        <c:auto val="1"/>
        <c:lblOffset val="100"/>
      </c:dateAx>
      <c:valAx>
        <c:axId val="214112512"/>
        <c:scaling>
          <c:orientation val="minMax"/>
          <c:max val="0.2"/>
        </c:scaling>
        <c:axPos val="l"/>
        <c:numFmt formatCode="0%" sourceLinked="0"/>
        <c:tickLblPos val="nextTo"/>
        <c:crossAx val="214110976"/>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7156E-2"/>
          <c:y val="3.0599517921972012E-2"/>
          <c:w val="0.95392914255334404"/>
          <c:h val="0.8181601635314415"/>
        </c:manualLayout>
      </c:layout>
      <c:barChart>
        <c:barDir val="col"/>
        <c:grouping val="stacked"/>
        <c:ser>
          <c:idx val="1"/>
          <c:order val="1"/>
          <c:tx>
            <c:strRef>
              <c:f>Data!$IH$5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Data!$IH$19:$IH$66</c:f>
              <c:numCache>
                <c:formatCode>0.0%</c:formatCode>
                <c:ptCount val="25"/>
                <c:pt idx="12">
                  <c:v>0.03</c:v>
                </c:pt>
                <c:pt idx="13">
                  <c:v>0.03</c:v>
                </c:pt>
                <c:pt idx="14">
                  <c:v>0.03</c:v>
                </c:pt>
                <c:pt idx="15">
                  <c:v>0.03</c:v>
                </c:pt>
                <c:pt idx="16">
                  <c:v>0.03</c:v>
                </c:pt>
                <c:pt idx="17">
                  <c:v>0.03</c:v>
                </c:pt>
                <c:pt idx="18">
                  <c:v>0.03</c:v>
                </c:pt>
                <c:pt idx="19">
                  <c:v>0.03</c:v>
                </c:pt>
                <c:pt idx="20">
                  <c:v>0.03</c:v>
                </c:pt>
                <c:pt idx="21">
                  <c:v>0.03</c:v>
                </c:pt>
                <c:pt idx="22">
                  <c:v>0.03</c:v>
                </c:pt>
                <c:pt idx="23">
                  <c:v>0.03</c:v>
                </c:pt>
                <c:pt idx="24">
                  <c:v>0.03</c:v>
                </c:pt>
              </c:numCache>
            </c:numRef>
          </c:val>
        </c:ser>
        <c:ser>
          <c:idx val="2"/>
          <c:order val="2"/>
          <c:tx>
            <c:strRef>
              <c:f>Data!$II$5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Data!$II$19:$II$66</c:f>
              <c:numCache>
                <c:formatCode>0.0%</c:formatCode>
                <c:ptCount val="25"/>
                <c:pt idx="12">
                  <c:v>0.97</c:v>
                </c:pt>
                <c:pt idx="13">
                  <c:v>0.97</c:v>
                </c:pt>
                <c:pt idx="14">
                  <c:v>0.97</c:v>
                </c:pt>
                <c:pt idx="15">
                  <c:v>0.97</c:v>
                </c:pt>
                <c:pt idx="16">
                  <c:v>0.97</c:v>
                </c:pt>
                <c:pt idx="17">
                  <c:v>0.97</c:v>
                </c:pt>
                <c:pt idx="18">
                  <c:v>0.97</c:v>
                </c:pt>
                <c:pt idx="19">
                  <c:v>0.97</c:v>
                </c:pt>
                <c:pt idx="20">
                  <c:v>0.97</c:v>
                </c:pt>
                <c:pt idx="21">
                  <c:v>0.97</c:v>
                </c:pt>
                <c:pt idx="22">
                  <c:v>0.97</c:v>
                </c:pt>
                <c:pt idx="23">
                  <c:v>0.97</c:v>
                </c:pt>
                <c:pt idx="24">
                  <c:v>0.97</c:v>
                </c:pt>
              </c:numCache>
            </c:numRef>
          </c:val>
        </c:ser>
        <c:gapWidth val="0"/>
        <c:overlap val="100"/>
        <c:axId val="214150528"/>
        <c:axId val="214164608"/>
      </c:barChart>
      <c:lineChart>
        <c:grouping val="standard"/>
        <c:ser>
          <c:idx val="0"/>
          <c:order val="0"/>
          <c:tx>
            <c:strRef>
              <c:f>Data!$IB$5</c:f>
              <c:strCache>
                <c:ptCount val="1"/>
                <c:pt idx="0">
                  <c:v>Orthopaedic Cancellation Rate</c:v>
                </c:pt>
              </c:strCache>
            </c:strRef>
          </c:tx>
          <c:spPr>
            <a:ln>
              <a:solidFill>
                <a:prstClr val="black"/>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Data!$IB$19:$IB$66</c:f>
              <c:numCache>
                <c:formatCode>0.0%</c:formatCode>
                <c:ptCount val="25"/>
                <c:pt idx="0">
                  <c:v>4.9844236760124609E-2</c:v>
                </c:pt>
                <c:pt idx="1">
                  <c:v>4.2755344418052253E-2</c:v>
                </c:pt>
                <c:pt idx="2">
                  <c:v>3.9119804400977995E-2</c:v>
                </c:pt>
                <c:pt idx="3">
                  <c:v>4.2904290429042903E-2</c:v>
                </c:pt>
                <c:pt idx="4">
                  <c:v>2.2222222222222223E-2</c:v>
                </c:pt>
                <c:pt idx="5">
                  <c:v>4.6913580246913583E-2</c:v>
                </c:pt>
                <c:pt idx="6">
                  <c:v>3.117505995203837E-2</c:v>
                </c:pt>
                <c:pt idx="7">
                  <c:v>2.5345622119815669E-2</c:v>
                </c:pt>
                <c:pt idx="8">
                  <c:v>4.8571428571428571E-2</c:v>
                </c:pt>
                <c:pt idx="9">
                  <c:v>2.2883295194508008E-2</c:v>
                </c:pt>
                <c:pt idx="10">
                  <c:v>4.878048780487805E-2</c:v>
                </c:pt>
                <c:pt idx="11">
                  <c:v>2.368421052631579E-2</c:v>
                </c:pt>
                <c:pt idx="12">
                  <c:v>4.5801526717557252E-2</c:v>
                </c:pt>
                <c:pt idx="13">
                  <c:v>1.6055045871559634E-2</c:v>
                </c:pt>
                <c:pt idx="14">
                  <c:v>5.0970873786407765E-2</c:v>
                </c:pt>
                <c:pt idx="15">
                  <c:v>2.6737967914438502E-2</c:v>
                </c:pt>
                <c:pt idx="16">
                  <c:v>2.8888888888888888E-2</c:v>
                </c:pt>
                <c:pt idx="17">
                  <c:v>3.125E-2</c:v>
                </c:pt>
                <c:pt idx="18">
                  <c:v>4.793028322440087E-2</c:v>
                </c:pt>
                <c:pt idx="19">
                  <c:v>2.6490066225165563E-2</c:v>
                </c:pt>
                <c:pt idx="20">
                  <c:v>3.1830238726790451E-2</c:v>
                </c:pt>
                <c:pt idx="21">
                  <c:v>3.248259860788863E-2</c:v>
                </c:pt>
                <c:pt idx="22">
                  <c:v>3.4482758620689655E-2</c:v>
                </c:pt>
                <c:pt idx="23">
                  <c:v>3.2036613272311214E-2</c:v>
                </c:pt>
                <c:pt idx="24">
                  <c:v>3.6011080332409975E-2</c:v>
                </c:pt>
              </c:numCache>
            </c:numRef>
          </c:val>
        </c:ser>
        <c:marker val="1"/>
        <c:axId val="214150528"/>
        <c:axId val="214164608"/>
      </c:lineChart>
      <c:dateAx>
        <c:axId val="214150528"/>
        <c:scaling>
          <c:orientation val="minMax"/>
        </c:scaling>
        <c:axPos val="b"/>
        <c:numFmt formatCode="mmm\-yy" sourceLinked="1"/>
        <c:tickLblPos val="nextTo"/>
        <c:txPr>
          <a:bodyPr/>
          <a:lstStyle/>
          <a:p>
            <a:pPr>
              <a:defRPr sz="800"/>
            </a:pPr>
            <a:endParaRPr lang="en-US"/>
          </a:p>
        </c:txPr>
        <c:crossAx val="214164608"/>
        <c:crosses val="autoZero"/>
        <c:auto val="1"/>
        <c:lblOffset val="100"/>
      </c:dateAx>
      <c:valAx>
        <c:axId val="214164608"/>
        <c:scaling>
          <c:orientation val="minMax"/>
          <c:max val="8.0000000000000043E-2"/>
        </c:scaling>
        <c:axPos val="l"/>
        <c:numFmt formatCode="0%" sourceLinked="0"/>
        <c:tickLblPos val="nextTo"/>
        <c:crossAx val="214150528"/>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7197E-2"/>
          <c:y val="3.0599517921972012E-2"/>
          <c:w val="0.95392914255334438"/>
          <c:h val="0.87680596655463605"/>
        </c:manualLayout>
      </c:layout>
      <c:barChart>
        <c:barDir val="col"/>
        <c:grouping val="stacked"/>
        <c:ser>
          <c:idx val="1"/>
          <c:order val="1"/>
          <c:tx>
            <c:strRef>
              <c:f>Data!$IH$5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Data!$IH$19:$IH$66</c:f>
              <c:numCache>
                <c:formatCode>0.0%</c:formatCode>
                <c:ptCount val="25"/>
                <c:pt idx="12">
                  <c:v>0.03</c:v>
                </c:pt>
                <c:pt idx="13">
                  <c:v>0.03</c:v>
                </c:pt>
                <c:pt idx="14">
                  <c:v>0.03</c:v>
                </c:pt>
                <c:pt idx="15">
                  <c:v>0.03</c:v>
                </c:pt>
                <c:pt idx="16">
                  <c:v>0.03</c:v>
                </c:pt>
                <c:pt idx="17">
                  <c:v>0.03</c:v>
                </c:pt>
                <c:pt idx="18">
                  <c:v>0.03</c:v>
                </c:pt>
                <c:pt idx="19">
                  <c:v>0.03</c:v>
                </c:pt>
                <c:pt idx="20">
                  <c:v>0.03</c:v>
                </c:pt>
                <c:pt idx="21">
                  <c:v>0.03</c:v>
                </c:pt>
                <c:pt idx="22">
                  <c:v>0.03</c:v>
                </c:pt>
                <c:pt idx="23">
                  <c:v>0.03</c:v>
                </c:pt>
                <c:pt idx="24">
                  <c:v>0.03</c:v>
                </c:pt>
              </c:numCache>
            </c:numRef>
          </c:val>
        </c:ser>
        <c:ser>
          <c:idx val="2"/>
          <c:order val="2"/>
          <c:tx>
            <c:strRef>
              <c:f>Data!$II$5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Data!$II$19:$II$66</c:f>
              <c:numCache>
                <c:formatCode>0.0%</c:formatCode>
                <c:ptCount val="25"/>
                <c:pt idx="12">
                  <c:v>0.97</c:v>
                </c:pt>
                <c:pt idx="13">
                  <c:v>0.97</c:v>
                </c:pt>
                <c:pt idx="14">
                  <c:v>0.97</c:v>
                </c:pt>
                <c:pt idx="15">
                  <c:v>0.97</c:v>
                </c:pt>
                <c:pt idx="16">
                  <c:v>0.97</c:v>
                </c:pt>
                <c:pt idx="17">
                  <c:v>0.97</c:v>
                </c:pt>
                <c:pt idx="18">
                  <c:v>0.97</c:v>
                </c:pt>
                <c:pt idx="19">
                  <c:v>0.97</c:v>
                </c:pt>
                <c:pt idx="20">
                  <c:v>0.97</c:v>
                </c:pt>
                <c:pt idx="21">
                  <c:v>0.97</c:v>
                </c:pt>
                <c:pt idx="22">
                  <c:v>0.97</c:v>
                </c:pt>
                <c:pt idx="23">
                  <c:v>0.97</c:v>
                </c:pt>
                <c:pt idx="24">
                  <c:v>0.97</c:v>
                </c:pt>
              </c:numCache>
            </c:numRef>
          </c:val>
        </c:ser>
        <c:gapWidth val="0"/>
        <c:overlap val="100"/>
        <c:axId val="214317312"/>
        <c:axId val="214343680"/>
      </c:barChart>
      <c:lineChart>
        <c:grouping val="standard"/>
        <c:ser>
          <c:idx val="0"/>
          <c:order val="0"/>
          <c:tx>
            <c:strRef>
              <c:f>Data!$IE$5</c:f>
              <c:strCache>
                <c:ptCount val="1"/>
                <c:pt idx="0">
                  <c:v>Ophthalmology Cancellation Rate</c:v>
                </c:pt>
              </c:strCache>
            </c:strRef>
          </c:tx>
          <c:spPr>
            <a:ln>
              <a:solidFill>
                <a:prstClr val="black"/>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Data!$IE$19:$IE$66</c:f>
              <c:numCache>
                <c:formatCode>0.0%</c:formatCode>
                <c:ptCount val="25"/>
                <c:pt idx="0">
                  <c:v>6.2084257206208429E-2</c:v>
                </c:pt>
                <c:pt idx="1">
                  <c:v>5.7471264367816091E-2</c:v>
                </c:pt>
                <c:pt idx="2">
                  <c:v>4.0677966101694912E-2</c:v>
                </c:pt>
                <c:pt idx="3">
                  <c:v>4.3062200956937802E-2</c:v>
                </c:pt>
                <c:pt idx="4">
                  <c:v>5.7142857142857141E-2</c:v>
                </c:pt>
                <c:pt idx="5">
                  <c:v>4.1806020066889632E-2</c:v>
                </c:pt>
                <c:pt idx="6">
                  <c:v>3.5234899328859058E-2</c:v>
                </c:pt>
                <c:pt idx="7">
                  <c:v>4.3806646525679761E-2</c:v>
                </c:pt>
                <c:pt idx="8">
                  <c:v>6.0998151571164512E-2</c:v>
                </c:pt>
                <c:pt idx="9">
                  <c:v>3.3546325878594248E-2</c:v>
                </c:pt>
                <c:pt idx="10">
                  <c:v>2.6929982046678635E-2</c:v>
                </c:pt>
                <c:pt idx="11">
                  <c:v>2.8268551236749116E-2</c:v>
                </c:pt>
                <c:pt idx="12">
                  <c:v>4.3333333333333335E-2</c:v>
                </c:pt>
                <c:pt idx="13">
                  <c:v>2.9005524861878452E-2</c:v>
                </c:pt>
                <c:pt idx="14">
                  <c:v>2.4767801857585141E-2</c:v>
                </c:pt>
                <c:pt idx="15">
                  <c:v>2.620967741935484E-2</c:v>
                </c:pt>
                <c:pt idx="16">
                  <c:v>2.3219814241486069E-2</c:v>
                </c:pt>
                <c:pt idx="17">
                  <c:v>2.903225806451613E-2</c:v>
                </c:pt>
                <c:pt idx="18">
                  <c:v>1.4792899408284023E-2</c:v>
                </c:pt>
                <c:pt idx="19">
                  <c:v>3.0095759233926128E-2</c:v>
                </c:pt>
                <c:pt idx="20">
                  <c:v>2.1775544388609715E-2</c:v>
                </c:pt>
                <c:pt idx="21">
                  <c:v>2.9411764705882353E-2</c:v>
                </c:pt>
                <c:pt idx="22">
                  <c:v>3.0645161290322579E-2</c:v>
                </c:pt>
                <c:pt idx="23">
                  <c:v>3.4954407294832825E-2</c:v>
                </c:pt>
                <c:pt idx="24">
                  <c:v>2.2047244094488189E-2</c:v>
                </c:pt>
              </c:numCache>
            </c:numRef>
          </c:val>
        </c:ser>
        <c:marker val="1"/>
        <c:axId val="214317312"/>
        <c:axId val="214343680"/>
      </c:lineChart>
      <c:dateAx>
        <c:axId val="214317312"/>
        <c:scaling>
          <c:orientation val="minMax"/>
        </c:scaling>
        <c:axPos val="b"/>
        <c:numFmt formatCode="mmm\-yy" sourceLinked="1"/>
        <c:tickLblPos val="nextTo"/>
        <c:txPr>
          <a:bodyPr/>
          <a:lstStyle/>
          <a:p>
            <a:pPr>
              <a:defRPr sz="800"/>
            </a:pPr>
            <a:endParaRPr lang="en-US"/>
          </a:p>
        </c:txPr>
        <c:crossAx val="214343680"/>
        <c:crosses val="autoZero"/>
        <c:auto val="1"/>
        <c:lblOffset val="100"/>
      </c:dateAx>
      <c:valAx>
        <c:axId val="214343680"/>
        <c:scaling>
          <c:orientation val="minMax"/>
          <c:max val="8.0000000000000043E-2"/>
        </c:scaling>
        <c:axPos val="l"/>
        <c:numFmt formatCode="0%" sourceLinked="0"/>
        <c:tickLblPos val="nextTo"/>
        <c:crossAx val="21431731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016454038047197E-2"/>
          <c:y val="3.0599517921972012E-2"/>
          <c:w val="0.95392914255334438"/>
          <c:h val="0.87680596655463605"/>
        </c:manualLayout>
      </c:layout>
      <c:barChart>
        <c:barDir val="col"/>
        <c:grouping val="stacked"/>
        <c:ser>
          <c:idx val="1"/>
          <c:order val="1"/>
          <c:tx>
            <c:strRef>
              <c:f>Data!$IM$5</c:f>
              <c:strCache>
                <c:ptCount val="1"/>
                <c:pt idx="0">
                  <c:v>Red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Data!$IM$19:$IM$66</c:f>
              <c:numCache>
                <c:formatCode>0.0%</c:formatCode>
                <c:ptCount val="25"/>
                <c:pt idx="12">
                  <c:v>5.4199999999999998E-2</c:v>
                </c:pt>
                <c:pt idx="13">
                  <c:v>5.1999999999999998E-2</c:v>
                </c:pt>
                <c:pt idx="14">
                  <c:v>4.9799999999999997E-2</c:v>
                </c:pt>
                <c:pt idx="15">
                  <c:v>4.7600000000000003E-2</c:v>
                </c:pt>
                <c:pt idx="16">
                  <c:v>4.5400000000000003E-2</c:v>
                </c:pt>
                <c:pt idx="17">
                  <c:v>4.3200000000000002E-2</c:v>
                </c:pt>
                <c:pt idx="18">
                  <c:v>4.1000000000000002E-2</c:v>
                </c:pt>
                <c:pt idx="19">
                  <c:v>3.8800000000000001E-2</c:v>
                </c:pt>
                <c:pt idx="20">
                  <c:v>3.6600000000000001E-2</c:v>
                </c:pt>
                <c:pt idx="21">
                  <c:v>3.44E-2</c:v>
                </c:pt>
                <c:pt idx="22">
                  <c:v>3.2199999999999999E-2</c:v>
                </c:pt>
                <c:pt idx="23">
                  <c:v>0.03</c:v>
                </c:pt>
                <c:pt idx="24">
                  <c:v>0.04</c:v>
                </c:pt>
              </c:numCache>
            </c:numRef>
          </c:val>
        </c:ser>
        <c:ser>
          <c:idx val="2"/>
          <c:order val="2"/>
          <c:tx>
            <c:strRef>
              <c:f>Data!$IN$5</c:f>
              <c:strCache>
                <c:ptCount val="1"/>
                <c:pt idx="0">
                  <c:v>Green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Data!$IN$19:$IN$66</c:f>
              <c:numCache>
                <c:formatCode>0.0%</c:formatCode>
                <c:ptCount val="25"/>
                <c:pt idx="12">
                  <c:v>0.94579999999999997</c:v>
                </c:pt>
                <c:pt idx="13">
                  <c:v>0.94799999999999995</c:v>
                </c:pt>
                <c:pt idx="14">
                  <c:v>0.95020000000000004</c:v>
                </c:pt>
                <c:pt idx="15">
                  <c:v>0.95240000000000002</c:v>
                </c:pt>
                <c:pt idx="16">
                  <c:v>0.9546</c:v>
                </c:pt>
                <c:pt idx="17">
                  <c:v>0.95679999999999998</c:v>
                </c:pt>
                <c:pt idx="18">
                  <c:v>0.95899999999999996</c:v>
                </c:pt>
                <c:pt idx="19">
                  <c:v>0.96120000000000005</c:v>
                </c:pt>
                <c:pt idx="20">
                  <c:v>0.96340000000000003</c:v>
                </c:pt>
                <c:pt idx="21">
                  <c:v>0.96560000000000001</c:v>
                </c:pt>
                <c:pt idx="22">
                  <c:v>0.96779999999999999</c:v>
                </c:pt>
                <c:pt idx="23">
                  <c:v>0.97</c:v>
                </c:pt>
                <c:pt idx="24">
                  <c:v>0.96</c:v>
                </c:pt>
              </c:numCache>
            </c:numRef>
          </c:val>
        </c:ser>
        <c:gapWidth val="0"/>
        <c:overlap val="100"/>
        <c:axId val="214365312"/>
        <c:axId val="214366848"/>
      </c:barChart>
      <c:lineChart>
        <c:grouping val="standard"/>
        <c:ser>
          <c:idx val="0"/>
          <c:order val="0"/>
          <c:tx>
            <c:strRef>
              <c:f>Data!$IJ$5</c:f>
              <c:strCache>
                <c:ptCount val="1"/>
                <c:pt idx="0">
                  <c:v>Cardiology Cancellation Rate</c:v>
                </c:pt>
              </c:strCache>
            </c:strRef>
          </c:tx>
          <c:spPr>
            <a:ln>
              <a:solidFill>
                <a:prstClr val="black"/>
              </a:solidFill>
            </a:ln>
          </c:spPr>
          <c:dLbls>
            <c:dLbl>
              <c:idx val="15"/>
              <c:layout>
                <c:manualLayout>
                  <c:x val="-1.8906954812466781E-2"/>
                  <c:y val="0.14268142681426821"/>
                </c:manualLayout>
              </c:layout>
              <c:dLblPos val="r"/>
              <c:showVal val="1"/>
            </c:dLbl>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Data!$IJ$19:$IJ$66</c:f>
              <c:numCache>
                <c:formatCode>0.0%</c:formatCode>
                <c:ptCount val="25"/>
                <c:pt idx="0">
                  <c:v>7.6923076923076927E-2</c:v>
                </c:pt>
                <c:pt idx="1">
                  <c:v>0</c:v>
                </c:pt>
                <c:pt idx="2">
                  <c:v>0</c:v>
                </c:pt>
                <c:pt idx="3">
                  <c:v>0</c:v>
                </c:pt>
                <c:pt idx="4">
                  <c:v>7.3170731707317069E-2</c:v>
                </c:pt>
                <c:pt idx="5">
                  <c:v>0.13043478260869565</c:v>
                </c:pt>
                <c:pt idx="6">
                  <c:v>0.125</c:v>
                </c:pt>
                <c:pt idx="7">
                  <c:v>2.2222222222222223E-2</c:v>
                </c:pt>
                <c:pt idx="8">
                  <c:v>9.5238095238095233E-2</c:v>
                </c:pt>
                <c:pt idx="9">
                  <c:v>0.10810810810810811</c:v>
                </c:pt>
                <c:pt idx="10">
                  <c:v>0</c:v>
                </c:pt>
                <c:pt idx="11">
                  <c:v>0.10526315789473684</c:v>
                </c:pt>
                <c:pt idx="12">
                  <c:v>2.7027027027027029E-2</c:v>
                </c:pt>
                <c:pt idx="13">
                  <c:v>5.2631578947368418E-2</c:v>
                </c:pt>
                <c:pt idx="14">
                  <c:v>5.128205128205128E-2</c:v>
                </c:pt>
                <c:pt idx="15">
                  <c:v>0.14285714285714285</c:v>
                </c:pt>
                <c:pt idx="16">
                  <c:v>4.5454545454545456E-2</c:v>
                </c:pt>
                <c:pt idx="17">
                  <c:v>0.12820512820512819</c:v>
                </c:pt>
                <c:pt idx="18">
                  <c:v>9.6153846153846159E-2</c:v>
                </c:pt>
                <c:pt idx="19">
                  <c:v>2.1276595744680851E-2</c:v>
                </c:pt>
                <c:pt idx="20">
                  <c:v>7.6923076923076927E-2</c:v>
                </c:pt>
                <c:pt idx="21">
                  <c:v>4.0816326530612242E-2</c:v>
                </c:pt>
                <c:pt idx="22">
                  <c:v>0</c:v>
                </c:pt>
                <c:pt idx="23">
                  <c:v>9.5238095238095233E-2</c:v>
                </c:pt>
                <c:pt idx="24">
                  <c:v>6.8181818181818177E-2</c:v>
                </c:pt>
              </c:numCache>
            </c:numRef>
          </c:val>
        </c:ser>
        <c:marker val="1"/>
        <c:axId val="214365312"/>
        <c:axId val="214366848"/>
      </c:lineChart>
      <c:dateAx>
        <c:axId val="214365312"/>
        <c:scaling>
          <c:orientation val="minMax"/>
        </c:scaling>
        <c:axPos val="b"/>
        <c:numFmt formatCode="mmm\-yy" sourceLinked="1"/>
        <c:tickLblPos val="nextTo"/>
        <c:txPr>
          <a:bodyPr/>
          <a:lstStyle/>
          <a:p>
            <a:pPr>
              <a:defRPr sz="800"/>
            </a:pPr>
            <a:endParaRPr lang="en-US"/>
          </a:p>
        </c:txPr>
        <c:crossAx val="214366848"/>
        <c:crosses val="autoZero"/>
        <c:auto val="1"/>
        <c:lblOffset val="100"/>
      </c:dateAx>
      <c:valAx>
        <c:axId val="214366848"/>
        <c:scaling>
          <c:orientation val="minMax"/>
          <c:max val="0.15000000000000024"/>
        </c:scaling>
        <c:axPos val="l"/>
        <c:numFmt formatCode="0%" sourceLinked="0"/>
        <c:tickLblPos val="nextTo"/>
        <c:crossAx val="214365312"/>
        <c:crosses val="autoZero"/>
        <c:crossBetween val="between"/>
      </c:valAx>
      <c:spPr>
        <a:solidFill>
          <a:schemeClr val="bg1">
            <a:lumMod val="95000"/>
          </a:schemeClr>
        </a:solid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1992"/>
        </c:manualLayout>
      </c:layout>
      <c:areaChart>
        <c:grouping val="stacked"/>
        <c:ser>
          <c:idx val="3"/>
          <c:order val="1"/>
          <c:tx>
            <c:strRef>
              <c:f>Data!$IR$5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Data!$IR$7:$IR$66</c:f>
              <c:numCache>
                <c:formatCode>0</c:formatCode>
                <c:ptCount val="3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2</c:v>
                </c:pt>
                <c:pt idx="25">
                  <c:v>2</c:v>
                </c:pt>
                <c:pt idx="26">
                  <c:v>2</c:v>
                </c:pt>
                <c:pt idx="27">
                  <c:v>2</c:v>
                </c:pt>
                <c:pt idx="28">
                  <c:v>2</c:v>
                </c:pt>
                <c:pt idx="29">
                  <c:v>2</c:v>
                </c:pt>
                <c:pt idx="30">
                  <c:v>2</c:v>
                </c:pt>
                <c:pt idx="31">
                  <c:v>2</c:v>
                </c:pt>
                <c:pt idx="32">
                  <c:v>2</c:v>
                </c:pt>
                <c:pt idx="33">
                  <c:v>2</c:v>
                </c:pt>
                <c:pt idx="34">
                  <c:v>2</c:v>
                </c:pt>
                <c:pt idx="35">
                  <c:v>2</c:v>
                </c:pt>
                <c:pt idx="36">
                  <c:v>2</c:v>
                </c:pt>
              </c:numCache>
            </c:numRef>
          </c:val>
        </c:ser>
        <c:ser>
          <c:idx val="1"/>
          <c:order val="2"/>
          <c:tx>
            <c:strRef>
              <c:f>Data!$IQ$5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Data!$IQ$7:$IQ$66</c:f>
              <c:numCache>
                <c:formatCode>0</c:formatCode>
                <c:ptCount val="3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numCache>
            </c:numRef>
          </c:val>
        </c:ser>
        <c:ser>
          <c:idx val="2"/>
          <c:order val="3"/>
          <c:tx>
            <c:strRef>
              <c:f>Data!$IP$5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Data!$IP$7:$IP$66</c:f>
              <c:numCache>
                <c:formatCode>0</c:formatCode>
                <c:ptCount val="37"/>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3</c:v>
                </c:pt>
                <c:pt idx="25">
                  <c:v>3</c:v>
                </c:pt>
                <c:pt idx="26">
                  <c:v>3</c:v>
                </c:pt>
                <c:pt idx="27">
                  <c:v>3</c:v>
                </c:pt>
                <c:pt idx="28">
                  <c:v>3</c:v>
                </c:pt>
                <c:pt idx="29">
                  <c:v>3</c:v>
                </c:pt>
                <c:pt idx="30">
                  <c:v>3</c:v>
                </c:pt>
                <c:pt idx="31">
                  <c:v>3</c:v>
                </c:pt>
                <c:pt idx="32">
                  <c:v>3</c:v>
                </c:pt>
                <c:pt idx="33">
                  <c:v>3</c:v>
                </c:pt>
                <c:pt idx="34">
                  <c:v>3</c:v>
                </c:pt>
                <c:pt idx="35">
                  <c:v>3</c:v>
                </c:pt>
                <c:pt idx="36">
                  <c:v>3</c:v>
                </c:pt>
              </c:numCache>
            </c:numRef>
          </c:val>
        </c:ser>
        <c:axId val="156952064"/>
        <c:axId val="156953600"/>
      </c:areaChart>
      <c:lineChart>
        <c:grouping val="standard"/>
        <c:ser>
          <c:idx val="0"/>
          <c:order val="0"/>
          <c:tx>
            <c:strRef>
              <c:f>Data!$IO$5</c:f>
              <c:strCache>
                <c:ptCount val="1"/>
                <c:pt idx="0">
                  <c:v>Number of Hotel Complaints</c:v>
                </c:pt>
              </c:strCache>
            </c:strRef>
          </c:tx>
          <c:spPr>
            <a:ln>
              <a:solidFill>
                <a:schemeClr val="tx1"/>
              </a:solidFill>
            </a:ln>
          </c:spPr>
          <c:dLbls>
            <c:numFmt formatCode="#,##0" sourceLinked="0"/>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Data!$IO$7:$IO$66</c:f>
              <c:numCache>
                <c:formatCode>0</c:formatCode>
                <c:ptCount val="37"/>
                <c:pt idx="0">
                  <c:v>0</c:v>
                </c:pt>
                <c:pt idx="1">
                  <c:v>0</c:v>
                </c:pt>
                <c:pt idx="2">
                  <c:v>1</c:v>
                </c:pt>
                <c:pt idx="3">
                  <c:v>1</c:v>
                </c:pt>
                <c:pt idx="4">
                  <c:v>0</c:v>
                </c:pt>
                <c:pt idx="5">
                  <c:v>0</c:v>
                </c:pt>
                <c:pt idx="6">
                  <c:v>0</c:v>
                </c:pt>
                <c:pt idx="7">
                  <c:v>0</c:v>
                </c:pt>
                <c:pt idx="8">
                  <c:v>0</c:v>
                </c:pt>
                <c:pt idx="9">
                  <c:v>0</c:v>
                </c:pt>
                <c:pt idx="10">
                  <c:v>0</c:v>
                </c:pt>
                <c:pt idx="11">
                  <c:v>0</c:v>
                </c:pt>
                <c:pt idx="12">
                  <c:v>1</c:v>
                </c:pt>
                <c:pt idx="13">
                  <c:v>1</c:v>
                </c:pt>
                <c:pt idx="14">
                  <c:v>0</c:v>
                </c:pt>
                <c:pt idx="15">
                  <c:v>0</c:v>
                </c:pt>
                <c:pt idx="16">
                  <c:v>0</c:v>
                </c:pt>
                <c:pt idx="17">
                  <c:v>0</c:v>
                </c:pt>
                <c:pt idx="18">
                  <c:v>0</c:v>
                </c:pt>
                <c:pt idx="19">
                  <c:v>1</c:v>
                </c:pt>
                <c:pt idx="20">
                  <c:v>0</c:v>
                </c:pt>
                <c:pt idx="21">
                  <c:v>2</c:v>
                </c:pt>
                <c:pt idx="22">
                  <c:v>0</c:v>
                </c:pt>
                <c:pt idx="23">
                  <c:v>0</c:v>
                </c:pt>
                <c:pt idx="24">
                  <c:v>1</c:v>
                </c:pt>
                <c:pt idx="25">
                  <c:v>0</c:v>
                </c:pt>
                <c:pt idx="26">
                  <c:v>1</c:v>
                </c:pt>
                <c:pt idx="27">
                  <c:v>0</c:v>
                </c:pt>
                <c:pt idx="28">
                  <c:v>3</c:v>
                </c:pt>
                <c:pt idx="29">
                  <c:v>4</c:v>
                </c:pt>
                <c:pt idx="30">
                  <c:v>3</c:v>
                </c:pt>
                <c:pt idx="31">
                  <c:v>1</c:v>
                </c:pt>
                <c:pt idx="32">
                  <c:v>0</c:v>
                </c:pt>
                <c:pt idx="33">
                  <c:v>3</c:v>
                </c:pt>
                <c:pt idx="34">
                  <c:v>0</c:v>
                </c:pt>
                <c:pt idx="35">
                  <c:v>1</c:v>
                </c:pt>
                <c:pt idx="36" formatCode="General">
                  <c:v>0</c:v>
                </c:pt>
              </c:numCache>
            </c:numRef>
          </c:val>
        </c:ser>
        <c:marker val="1"/>
        <c:axId val="156952064"/>
        <c:axId val="156953600"/>
      </c:lineChart>
      <c:dateAx>
        <c:axId val="156952064"/>
        <c:scaling>
          <c:orientation val="minMax"/>
        </c:scaling>
        <c:axPos val="b"/>
        <c:numFmt formatCode="mmm\-yy" sourceLinked="1"/>
        <c:tickLblPos val="nextTo"/>
        <c:txPr>
          <a:bodyPr/>
          <a:lstStyle/>
          <a:p>
            <a:pPr>
              <a:defRPr sz="800"/>
            </a:pPr>
            <a:endParaRPr lang="en-US"/>
          </a:p>
        </c:txPr>
        <c:crossAx val="156953600"/>
        <c:crosses val="autoZero"/>
        <c:auto val="1"/>
        <c:lblOffset val="100"/>
      </c:dateAx>
      <c:valAx>
        <c:axId val="156953600"/>
        <c:scaling>
          <c:orientation val="minMax"/>
          <c:max val="8"/>
          <c:min val="0"/>
        </c:scaling>
        <c:axPos val="l"/>
        <c:numFmt formatCode="#,##0" sourceLinked="0"/>
        <c:tickLblPos val="nextTo"/>
        <c:crossAx val="15695206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15"/>
        </c:manualLayout>
      </c:layout>
      <c:areaChart>
        <c:grouping val="stacked"/>
        <c:ser>
          <c:idx val="3"/>
          <c:order val="1"/>
          <c:tx>
            <c:strRef>
              <c:f>Data!$IU$5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Data!$IU$7:$IU$66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ser>
          <c:idx val="2"/>
          <c:order val="2"/>
          <c:tx>
            <c:strRef>
              <c:f>Data!$IT$5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Data!$IT$7:$IT$66</c:f>
              <c:numCache>
                <c:formatCode>0.0%</c:formatCode>
                <c:ptCount val="37"/>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numCache>
            </c:numRef>
          </c:val>
        </c:ser>
        <c:axId val="214729088"/>
        <c:axId val="214730624"/>
      </c:areaChart>
      <c:lineChart>
        <c:grouping val="standard"/>
        <c:ser>
          <c:idx val="0"/>
          <c:order val="0"/>
          <c:tx>
            <c:strRef>
              <c:f>Data!$IS$5</c:f>
              <c:strCache>
                <c:ptCount val="1"/>
                <c:pt idx="0">
                  <c:v>Hotel HR Net Sickness Absence Rate</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Data!$IS$7:$IS$66</c:f>
              <c:numCache>
                <c:formatCode>0.0%</c:formatCode>
                <c:ptCount val="37"/>
                <c:pt idx="0">
                  <c:v>4.9000000000000002E-2</c:v>
                </c:pt>
                <c:pt idx="1">
                  <c:v>3.85E-2</c:v>
                </c:pt>
                <c:pt idx="2">
                  <c:v>0.04</c:v>
                </c:pt>
                <c:pt idx="3">
                  <c:v>4.2999999999999997E-2</c:v>
                </c:pt>
                <c:pt idx="4">
                  <c:v>3.7400000000000003E-2</c:v>
                </c:pt>
                <c:pt idx="5">
                  <c:v>3.1699999999999999E-2</c:v>
                </c:pt>
                <c:pt idx="6">
                  <c:v>2.6700000000000002E-2</c:v>
                </c:pt>
                <c:pt idx="7">
                  <c:v>2.8500000000000001E-2</c:v>
                </c:pt>
                <c:pt idx="8">
                  <c:v>9.2999999999999992E-3</c:v>
                </c:pt>
                <c:pt idx="9">
                  <c:v>2.41E-2</c:v>
                </c:pt>
                <c:pt idx="10">
                  <c:v>2E-3</c:v>
                </c:pt>
                <c:pt idx="11">
                  <c:v>2.0899999999999998E-2</c:v>
                </c:pt>
                <c:pt idx="12">
                  <c:v>2.2599999999999999E-2</c:v>
                </c:pt>
                <c:pt idx="13">
                  <c:v>2.87E-2</c:v>
                </c:pt>
                <c:pt idx="14">
                  <c:v>2.7799999999999998E-2</c:v>
                </c:pt>
                <c:pt idx="15">
                  <c:v>2.01E-2</c:v>
                </c:pt>
                <c:pt idx="16">
                  <c:v>2.12E-2</c:v>
                </c:pt>
                <c:pt idx="17">
                  <c:v>4.7000000000000002E-3</c:v>
                </c:pt>
                <c:pt idx="18">
                  <c:v>8.0000000000000002E-3</c:v>
                </c:pt>
                <c:pt idx="19">
                  <c:v>2.1000000000000001E-2</c:v>
                </c:pt>
                <c:pt idx="20">
                  <c:v>2.7199999999999998E-2</c:v>
                </c:pt>
                <c:pt idx="21">
                  <c:v>2.9700000000000001E-2</c:v>
                </c:pt>
                <c:pt idx="22">
                  <c:v>1.9400000000000001E-2</c:v>
                </c:pt>
                <c:pt idx="23">
                  <c:v>3.1099999999999999E-2</c:v>
                </c:pt>
                <c:pt idx="24">
                  <c:v>3.0700000000000002E-2</c:v>
                </c:pt>
                <c:pt idx="25">
                  <c:v>4.7100000000000003E-2</c:v>
                </c:pt>
                <c:pt idx="26">
                  <c:v>5.3199999999999997E-2</c:v>
                </c:pt>
                <c:pt idx="27">
                  <c:v>3.5900000000000001E-2</c:v>
                </c:pt>
                <c:pt idx="28">
                  <c:v>1.8599999999999998E-2</c:v>
                </c:pt>
                <c:pt idx="29">
                  <c:v>1.6E-2</c:v>
                </c:pt>
                <c:pt idx="30">
                  <c:v>5.0000000000000001E-3</c:v>
                </c:pt>
                <c:pt idx="31">
                  <c:v>1.2800000000000001E-2</c:v>
                </c:pt>
                <c:pt idx="32">
                  <c:v>1.2999999999999999E-2</c:v>
                </c:pt>
                <c:pt idx="33">
                  <c:v>1.5900000000000001E-2</c:v>
                </c:pt>
                <c:pt idx="34">
                  <c:v>1.4999999999999999E-2</c:v>
                </c:pt>
                <c:pt idx="35">
                  <c:v>1.03E-2</c:v>
                </c:pt>
                <c:pt idx="36">
                  <c:v>2.1899999999999999E-2</c:v>
                </c:pt>
              </c:numCache>
            </c:numRef>
          </c:val>
        </c:ser>
        <c:marker val="1"/>
        <c:axId val="214729088"/>
        <c:axId val="214730624"/>
      </c:lineChart>
      <c:dateAx>
        <c:axId val="214729088"/>
        <c:scaling>
          <c:orientation val="minMax"/>
        </c:scaling>
        <c:axPos val="b"/>
        <c:numFmt formatCode="mmm\-yy" sourceLinked="1"/>
        <c:tickLblPos val="nextTo"/>
        <c:txPr>
          <a:bodyPr/>
          <a:lstStyle/>
          <a:p>
            <a:pPr>
              <a:defRPr sz="800"/>
            </a:pPr>
            <a:endParaRPr lang="en-US"/>
          </a:p>
        </c:txPr>
        <c:crossAx val="214730624"/>
        <c:crosses val="autoZero"/>
        <c:auto val="1"/>
        <c:lblOffset val="100"/>
      </c:dateAx>
      <c:valAx>
        <c:axId val="214730624"/>
        <c:scaling>
          <c:orientation val="minMax"/>
          <c:max val="6.0000000000000032E-2"/>
          <c:min val="0"/>
        </c:scaling>
        <c:axPos val="l"/>
        <c:numFmt formatCode="0.0%" sourceLinked="0"/>
        <c:tickLblPos val="nextTo"/>
        <c:crossAx val="21472908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48"/>
        </c:manualLayout>
      </c:layout>
      <c:areaChart>
        <c:grouping val="stacked"/>
        <c:ser>
          <c:idx val="2"/>
          <c:order val="1"/>
          <c:tx>
            <c:strRef>
              <c:f>Data!$IW$5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Data!$IW$7:$IW$66</c:f>
              <c:numCache>
                <c:formatCode>0.0%</c:formatCode>
                <c:ptCount val="37"/>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numCache>
            </c:numRef>
          </c:val>
        </c:ser>
        <c:ser>
          <c:idx val="3"/>
          <c:order val="2"/>
          <c:tx>
            <c:strRef>
              <c:f>Data!$IX$5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Data!$IX$7:$IX$66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numCache>
            </c:numRef>
          </c:val>
        </c:ser>
        <c:axId val="214907904"/>
        <c:axId val="214917888"/>
      </c:areaChart>
      <c:lineChart>
        <c:grouping val="standard"/>
        <c:ser>
          <c:idx val="0"/>
          <c:order val="0"/>
          <c:tx>
            <c:strRef>
              <c:f>Data!$IV$5</c:f>
              <c:strCache>
                <c:ptCount val="1"/>
                <c:pt idx="0">
                  <c:v>Turas completion Rate</c:v>
                </c:pt>
              </c:strCache>
            </c:strRef>
          </c:tx>
          <c:spPr>
            <a:ln>
              <a:solidFill>
                <a:schemeClr val="tx1"/>
              </a:solidFill>
            </a:ln>
          </c:spPr>
          <c:dLbls>
            <c:numFmt formatCode="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Data!$IV$7:$IV$66</c:f>
              <c:numCache>
                <c:formatCode>0%</c:formatCode>
                <c:ptCount val="37"/>
                <c:pt idx="0">
                  <c:v>0.75</c:v>
                </c:pt>
                <c:pt idx="1">
                  <c:v>0.75</c:v>
                </c:pt>
                <c:pt idx="2">
                  <c:v>0.75</c:v>
                </c:pt>
                <c:pt idx="3">
                  <c:v>0.75</c:v>
                </c:pt>
                <c:pt idx="4">
                  <c:v>0.75</c:v>
                </c:pt>
                <c:pt idx="5">
                  <c:v>0.74</c:v>
                </c:pt>
                <c:pt idx="6">
                  <c:v>0.74</c:v>
                </c:pt>
                <c:pt idx="7">
                  <c:v>0.74</c:v>
                </c:pt>
                <c:pt idx="8">
                  <c:v>0.7</c:v>
                </c:pt>
                <c:pt idx="9">
                  <c:v>0.7</c:v>
                </c:pt>
                <c:pt idx="10">
                  <c:v>0.7</c:v>
                </c:pt>
                <c:pt idx="11">
                  <c:v>0.92</c:v>
                </c:pt>
                <c:pt idx="12">
                  <c:v>0.93020000000000003</c:v>
                </c:pt>
                <c:pt idx="13">
                  <c:v>0.93020000000000003</c:v>
                </c:pt>
                <c:pt idx="14">
                  <c:v>0.91</c:v>
                </c:pt>
                <c:pt idx="15">
                  <c:v>0.89</c:v>
                </c:pt>
                <c:pt idx="16">
                  <c:v>0.88</c:v>
                </c:pt>
                <c:pt idx="17">
                  <c:v>0.87</c:v>
                </c:pt>
                <c:pt idx="18">
                  <c:v>0.88</c:v>
                </c:pt>
                <c:pt idx="19">
                  <c:v>0.87</c:v>
                </c:pt>
                <c:pt idx="20">
                  <c:v>0.76</c:v>
                </c:pt>
                <c:pt idx="21">
                  <c:v>0.92</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formatCode="0.0%">
                  <c:v>0.62</c:v>
                </c:pt>
              </c:numCache>
            </c:numRef>
          </c:val>
        </c:ser>
        <c:marker val="1"/>
        <c:axId val="214907904"/>
        <c:axId val="214917888"/>
      </c:lineChart>
      <c:dateAx>
        <c:axId val="214907904"/>
        <c:scaling>
          <c:orientation val="minMax"/>
        </c:scaling>
        <c:axPos val="b"/>
        <c:numFmt formatCode="mmm\-yy" sourceLinked="1"/>
        <c:tickLblPos val="nextTo"/>
        <c:txPr>
          <a:bodyPr/>
          <a:lstStyle/>
          <a:p>
            <a:pPr>
              <a:defRPr sz="800"/>
            </a:pPr>
            <a:endParaRPr lang="en-US"/>
          </a:p>
        </c:txPr>
        <c:crossAx val="214917888"/>
        <c:crosses val="autoZero"/>
        <c:auto val="1"/>
        <c:lblOffset val="100"/>
      </c:dateAx>
      <c:valAx>
        <c:axId val="214917888"/>
        <c:scaling>
          <c:orientation val="minMax"/>
          <c:max val="1"/>
          <c:min val="0"/>
        </c:scaling>
        <c:axPos val="l"/>
        <c:numFmt formatCode="0.0%" sourceLinked="0"/>
        <c:tickLblPos val="nextTo"/>
        <c:crossAx val="21490790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0.14760145366444588"/>
          <c:w val="0.9476922839520886"/>
          <c:h val="0.66960428023420193"/>
        </c:manualLayout>
      </c:layout>
      <c:areaChart>
        <c:grouping val="stacked"/>
        <c:ser>
          <c:idx val="1"/>
          <c:order val="0"/>
          <c:tx>
            <c:strRef>
              <c:f>Data!$JG$5</c:f>
              <c:strCache>
                <c:ptCount val="1"/>
                <c:pt idx="0">
                  <c:v>Negative 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Data!$JG$7:$JG$66</c:f>
              <c:numCache>
                <c:formatCode>0.0%</c:formatCode>
                <c:ptCount val="37"/>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numCache>
            </c:numRef>
          </c:val>
        </c:ser>
        <c:ser>
          <c:idx val="2"/>
          <c:order val="1"/>
          <c:tx>
            <c:strRef>
              <c:f>Data!$JE$5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Data!$JE$7:$JE$66</c:f>
              <c:numCache>
                <c:formatCode>0.0%</c:formatCode>
                <c:ptCount val="37"/>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numCache>
            </c:numRef>
          </c:val>
        </c:ser>
        <c:ser>
          <c:idx val="4"/>
          <c:order val="2"/>
          <c:tx>
            <c:strRef>
              <c:f>Data!$JH$5</c:f>
              <c:strCache>
                <c:ptCount val="1"/>
                <c:pt idx="0">
                  <c:v>Negative 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Data!$JH$7:$JH$66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3"/>
          <c:tx>
            <c:strRef>
              <c:f>Data!$JF$5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Data!$JF$7:$JF$66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14844160"/>
        <c:axId val="214845696"/>
      </c:areaChart>
      <c:lineChart>
        <c:grouping val="standard"/>
        <c:ser>
          <c:idx val="0"/>
          <c:order val="4"/>
          <c:tx>
            <c:strRef>
              <c:f>Data!$IY$5</c:f>
              <c:strCache>
                <c:ptCount val="1"/>
                <c:pt idx="0">
                  <c:v>Overall net profit, variance against budget</c:v>
                </c:pt>
              </c:strCache>
            </c:strRef>
          </c:tx>
          <c:spPr>
            <a:ln>
              <a:solidFill>
                <a:schemeClr val="tx1"/>
              </a:solidFill>
            </a:ln>
          </c:spPr>
          <c:dPt>
            <c:idx val="12"/>
            <c:spPr>
              <a:ln>
                <a:noFill/>
              </a:ln>
            </c:spPr>
          </c:dPt>
          <c:dPt>
            <c:idx val="24"/>
            <c:spPr>
              <a:ln>
                <a:noFill/>
              </a:ln>
            </c:spPr>
          </c:dPt>
          <c:dPt>
            <c:idx val="36"/>
            <c:spPr>
              <a:ln>
                <a:noFill/>
              </a:ln>
            </c:spPr>
          </c:dPt>
          <c:dLbls>
            <c:dLbl>
              <c:idx val="13"/>
              <c:layout>
                <c:manualLayout>
                  <c:x val="-1.0449272859102099E-2"/>
                  <c:y val="-1.8160710680395722E-2"/>
                </c:manualLayout>
              </c:layout>
              <c:dLblPos val="r"/>
              <c:showVal val="1"/>
            </c:dLbl>
            <c:dLbl>
              <c:idx val="36"/>
              <c:layout>
                <c:manualLayout>
                  <c:x val="-7.5068599345416379E-3"/>
                  <c:y val="-8.7179487179487175E-2"/>
                </c:manualLayout>
              </c:layout>
              <c:dLblPos val="r"/>
              <c:showVal val="1"/>
            </c:dLbl>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Data!$IY$7:$IY$66</c:f>
              <c:numCache>
                <c:formatCode>0.0%</c:formatCode>
                <c:ptCount val="37"/>
                <c:pt idx="0">
                  <c:v>-1.1140000000000001</c:v>
                </c:pt>
                <c:pt idx="1">
                  <c:v>-0.54200000000000004</c:v>
                </c:pt>
                <c:pt idx="2">
                  <c:v>-0.45669999999999999</c:v>
                </c:pt>
                <c:pt idx="3">
                  <c:v>-0.34470000000000001</c:v>
                </c:pt>
                <c:pt idx="4">
                  <c:v>-0.37659999999999999</c:v>
                </c:pt>
                <c:pt idx="5">
                  <c:v>-0.2177</c:v>
                </c:pt>
                <c:pt idx="6">
                  <c:v>-0.14000000000000001</c:v>
                </c:pt>
                <c:pt idx="7">
                  <c:v>-2.6100000000000002E-2</c:v>
                </c:pt>
                <c:pt idx="8">
                  <c:v>-4.0899999999999999E-2</c:v>
                </c:pt>
                <c:pt idx="9">
                  <c:v>-4.0399999999999998E-2</c:v>
                </c:pt>
                <c:pt idx="10">
                  <c:v>-0.15590000000000001</c:v>
                </c:pt>
                <c:pt idx="11">
                  <c:v>-0.15</c:v>
                </c:pt>
                <c:pt idx="12">
                  <c:v>0.186</c:v>
                </c:pt>
                <c:pt idx="13">
                  <c:v>0.90239999999999998</c:v>
                </c:pt>
                <c:pt idx="14">
                  <c:v>-3.4299999999999997E-2</c:v>
                </c:pt>
                <c:pt idx="15">
                  <c:v>-0.64400000000000002</c:v>
                </c:pt>
                <c:pt idx="16">
                  <c:v>-0.48530000000000001</c:v>
                </c:pt>
                <c:pt idx="17">
                  <c:v>-0.39700000000000002</c:v>
                </c:pt>
                <c:pt idx="18">
                  <c:v>-0.42499999999999999</c:v>
                </c:pt>
                <c:pt idx="19">
                  <c:v>-0.315</c:v>
                </c:pt>
                <c:pt idx="20">
                  <c:v>-0.45600000000000002</c:v>
                </c:pt>
                <c:pt idx="21">
                  <c:v>-0.42299999999999999</c:v>
                </c:pt>
                <c:pt idx="22">
                  <c:v>-0.19</c:v>
                </c:pt>
                <c:pt idx="23">
                  <c:v>-0.1588</c:v>
                </c:pt>
                <c:pt idx="24">
                  <c:v>0.13850000000000001</c:v>
                </c:pt>
                <c:pt idx="25">
                  <c:v>-2.2367692023557901E-3</c:v>
                </c:pt>
                <c:pt idx="26">
                  <c:v>-0.18375730763153736</c:v>
                </c:pt>
                <c:pt idx="27">
                  <c:v>-0.21406201412642709</c:v>
                </c:pt>
                <c:pt idx="28">
                  <c:v>-0.20122047244094488</c:v>
                </c:pt>
                <c:pt idx="29">
                  <c:v>-0.16694149431712316</c:v>
                </c:pt>
                <c:pt idx="30">
                  <c:v>-5.5884786369448436E-2</c:v>
                </c:pt>
                <c:pt idx="31">
                  <c:v>6.0977677309974568E-2</c:v>
                </c:pt>
                <c:pt idx="32">
                  <c:v>9.2190520648870261E-2</c:v>
                </c:pt>
                <c:pt idx="33">
                  <c:v>0.25997818582797966</c:v>
                </c:pt>
                <c:pt idx="34">
                  <c:v>0.36960762367688915</c:v>
                </c:pt>
                <c:pt idx="35">
                  <c:v>0.43701760039282483</c:v>
                </c:pt>
                <c:pt idx="36">
                  <c:v>1.8613708329649849E-2</c:v>
                </c:pt>
              </c:numCache>
            </c:numRef>
          </c:val>
        </c:ser>
        <c:marker val="1"/>
        <c:axId val="214844160"/>
        <c:axId val="214845696"/>
      </c:lineChart>
      <c:dateAx>
        <c:axId val="214844160"/>
        <c:scaling>
          <c:orientation val="minMax"/>
        </c:scaling>
        <c:axPos val="b"/>
        <c:numFmt formatCode="mmm\-yy" sourceLinked="1"/>
        <c:tickLblPos val="low"/>
        <c:txPr>
          <a:bodyPr/>
          <a:lstStyle/>
          <a:p>
            <a:pPr>
              <a:defRPr sz="800"/>
            </a:pPr>
            <a:endParaRPr lang="en-US"/>
          </a:p>
        </c:txPr>
        <c:crossAx val="214845696"/>
        <c:crosses val="autoZero"/>
        <c:auto val="1"/>
        <c:lblOffset val="100"/>
      </c:dateAx>
      <c:valAx>
        <c:axId val="214845696"/>
        <c:scaling>
          <c:orientation val="minMax"/>
          <c:max val="1"/>
          <c:min val="-1.2"/>
        </c:scaling>
        <c:axPos val="l"/>
        <c:numFmt formatCode="0.0%" sourceLinked="0"/>
        <c:tickLblPos val="nextTo"/>
        <c:crossAx val="21484416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6351286089238848"/>
        </c:manualLayout>
      </c:layout>
      <c:areaChart>
        <c:grouping val="stacked"/>
        <c:ser>
          <c:idx val="0"/>
          <c:order val="0"/>
          <c:tx>
            <c:strRef>
              <c:f>Data!$AK$5</c:f>
              <c:strCache>
                <c:ptCount val="1"/>
                <c:pt idx="0">
                  <c:v>Red Range</c:v>
                </c:pt>
              </c:strCache>
            </c:strRef>
          </c:tx>
          <c:spPr>
            <a:solidFill>
              <a:schemeClr val="accent2">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Data!$AK$19:$AK$66</c:f>
              <c:numCache>
                <c:formatCode>0%</c:formatCode>
                <c:ptCount val="25"/>
                <c:pt idx="0">
                  <c:v>0</c:v>
                </c:pt>
                <c:pt idx="1">
                  <c:v>8.3000000000000004E-2</c:v>
                </c:pt>
                <c:pt idx="2">
                  <c:v>0.16600000000000001</c:v>
                </c:pt>
                <c:pt idx="3">
                  <c:v>0.249</c:v>
                </c:pt>
                <c:pt idx="4">
                  <c:v>0.33200000000000002</c:v>
                </c:pt>
                <c:pt idx="5">
                  <c:v>0.41499999999999998</c:v>
                </c:pt>
                <c:pt idx="6">
                  <c:v>0.5</c:v>
                </c:pt>
                <c:pt idx="7">
                  <c:v>0.62</c:v>
                </c:pt>
                <c:pt idx="8">
                  <c:v>0.75</c:v>
                </c:pt>
                <c:pt idx="9">
                  <c:v>0.83</c:v>
                </c:pt>
                <c:pt idx="10">
                  <c:v>0.91</c:v>
                </c:pt>
                <c:pt idx="11">
                  <c:v>1</c:v>
                </c:pt>
                <c:pt idx="12">
                  <c:v>0</c:v>
                </c:pt>
                <c:pt idx="13">
                  <c:v>8.3000000000000004E-2</c:v>
                </c:pt>
                <c:pt idx="14">
                  <c:v>0.16600000000000001</c:v>
                </c:pt>
                <c:pt idx="15">
                  <c:v>0.249</c:v>
                </c:pt>
                <c:pt idx="16">
                  <c:v>0.33200000000000002</c:v>
                </c:pt>
                <c:pt idx="17">
                  <c:v>0.41499999999999998</c:v>
                </c:pt>
                <c:pt idx="18">
                  <c:v>0.5</c:v>
                </c:pt>
                <c:pt idx="19">
                  <c:v>0.62</c:v>
                </c:pt>
                <c:pt idx="20">
                  <c:v>0.75</c:v>
                </c:pt>
                <c:pt idx="21">
                  <c:v>0.83</c:v>
                </c:pt>
                <c:pt idx="22">
                  <c:v>0.91</c:v>
                </c:pt>
                <c:pt idx="23">
                  <c:v>1</c:v>
                </c:pt>
                <c:pt idx="24">
                  <c:v>0</c:v>
                </c:pt>
              </c:numCache>
            </c:numRef>
          </c:val>
        </c:ser>
        <c:ser>
          <c:idx val="2"/>
          <c:order val="2"/>
          <c:tx>
            <c:strRef>
              <c:f>Data!$AL$5</c:f>
              <c:strCache>
                <c:ptCount val="1"/>
                <c:pt idx="0">
                  <c:v>Green Range</c:v>
                </c:pt>
              </c:strCache>
            </c:strRef>
          </c:tx>
          <c:spPr>
            <a:solidFill>
              <a:schemeClr val="accent3">
                <a:lumMod val="40000"/>
                <a:lumOff val="60000"/>
              </a:schemeClr>
            </a:solidFill>
            <a:ln>
              <a:noFill/>
            </a:ln>
          </c:spPr>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Data!$AL$19:$AL$66</c:f>
              <c:numCache>
                <c:formatCode>0%</c:formatCode>
                <c:ptCount val="25"/>
                <c:pt idx="0">
                  <c:v>1</c:v>
                </c:pt>
                <c:pt idx="1">
                  <c:v>0.91700000000000004</c:v>
                </c:pt>
                <c:pt idx="2">
                  <c:v>0.83399999999999996</c:v>
                </c:pt>
                <c:pt idx="3">
                  <c:v>0.751</c:v>
                </c:pt>
                <c:pt idx="4">
                  <c:v>0.66799999999999993</c:v>
                </c:pt>
                <c:pt idx="5">
                  <c:v>0.58499999999999996</c:v>
                </c:pt>
                <c:pt idx="6">
                  <c:v>0.5</c:v>
                </c:pt>
                <c:pt idx="7">
                  <c:v>0.38</c:v>
                </c:pt>
                <c:pt idx="8">
                  <c:v>0.25</c:v>
                </c:pt>
                <c:pt idx="9">
                  <c:v>0.17000000000000004</c:v>
                </c:pt>
                <c:pt idx="10">
                  <c:v>8.9999999999999969E-2</c:v>
                </c:pt>
                <c:pt idx="11">
                  <c:v>0</c:v>
                </c:pt>
                <c:pt idx="12">
                  <c:v>1</c:v>
                </c:pt>
                <c:pt idx="13">
                  <c:v>0.91700000000000004</c:v>
                </c:pt>
                <c:pt idx="14">
                  <c:v>0.83399999999999996</c:v>
                </c:pt>
                <c:pt idx="15">
                  <c:v>0.751</c:v>
                </c:pt>
                <c:pt idx="16">
                  <c:v>0.66799999999999993</c:v>
                </c:pt>
                <c:pt idx="17">
                  <c:v>0.58499999999999996</c:v>
                </c:pt>
                <c:pt idx="18">
                  <c:v>0.5</c:v>
                </c:pt>
                <c:pt idx="19">
                  <c:v>0.38</c:v>
                </c:pt>
                <c:pt idx="20">
                  <c:v>0.25</c:v>
                </c:pt>
                <c:pt idx="21">
                  <c:v>0.17000000000000004</c:v>
                </c:pt>
                <c:pt idx="22">
                  <c:v>8.9999999999999969E-2</c:v>
                </c:pt>
                <c:pt idx="23">
                  <c:v>0</c:v>
                </c:pt>
                <c:pt idx="24">
                  <c:v>1</c:v>
                </c:pt>
              </c:numCache>
            </c:numRef>
          </c:val>
        </c:ser>
        <c:axId val="158667520"/>
        <c:axId val="158669056"/>
      </c:areaChart>
      <c:lineChart>
        <c:grouping val="standard"/>
        <c:ser>
          <c:idx val="1"/>
          <c:order val="1"/>
          <c:tx>
            <c:strRef>
              <c:f>Data!$AJ$5</c:f>
              <c:strCache>
                <c:ptCount val="1"/>
                <c:pt idx="0">
                  <c:v>Percentage of signed off job plans: RNM consultants</c:v>
                </c:pt>
              </c:strCache>
            </c:strRef>
          </c:tx>
          <c:spPr>
            <a:ln>
              <a:solidFill>
                <a:prstClr val="black"/>
              </a:solidFill>
            </a:ln>
          </c:spPr>
          <c:marker>
            <c:symbol val="diamond"/>
            <c:size val="7"/>
            <c:spPr>
              <a:solidFill>
                <a:schemeClr val="accent1"/>
              </a:solidFill>
              <a:ln>
                <a:solidFill>
                  <a:schemeClr val="accent1"/>
                </a:solidFill>
              </a:ln>
            </c:spPr>
          </c:marker>
          <c:dPt>
            <c:idx val="3"/>
            <c:spPr>
              <a:ln>
                <a:noFill/>
              </a:ln>
            </c:spPr>
          </c:dPt>
          <c:dPt>
            <c:idx val="18"/>
            <c:spPr>
              <a:ln>
                <a:noFill/>
              </a:ln>
            </c:spPr>
          </c:dPt>
          <c:dPt>
            <c:idx val="26"/>
            <c:spPr>
              <a:ln>
                <a:noFill/>
              </a:ln>
            </c:spPr>
          </c:dPt>
          <c:dLbls>
            <c:dLbl>
              <c:idx val="3"/>
              <c:layout>
                <c:manualLayout>
                  <c:x val="-2.0196949065577351E-2"/>
                  <c:y val="-0.11225196850393701"/>
                </c:manualLayout>
              </c:layout>
              <c:dLblPos val="r"/>
              <c:showVal val="1"/>
            </c:dLbl>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Data!$AJ$19:$AJ$66</c:f>
              <c:numCache>
                <c:formatCode>0.0%</c:formatCode>
                <c:ptCount val="25"/>
                <c:pt idx="6">
                  <c:v>0</c:v>
                </c:pt>
                <c:pt idx="8">
                  <c:v>0</c:v>
                </c:pt>
                <c:pt idx="11">
                  <c:v>0.36</c:v>
                </c:pt>
                <c:pt idx="18">
                  <c:v>0.69230769230769229</c:v>
                </c:pt>
                <c:pt idx="20">
                  <c:v>0.69230769230769229</c:v>
                </c:pt>
                <c:pt idx="23">
                  <c:v>0.5</c:v>
                </c:pt>
              </c:numCache>
            </c:numRef>
          </c:val>
        </c:ser>
        <c:marker val="1"/>
        <c:axId val="158667520"/>
        <c:axId val="158669056"/>
      </c:lineChart>
      <c:dateAx>
        <c:axId val="158667520"/>
        <c:scaling>
          <c:orientation val="minMax"/>
        </c:scaling>
        <c:axPos val="b"/>
        <c:numFmt formatCode="mmm\-yy" sourceLinked="1"/>
        <c:tickLblPos val="nextTo"/>
        <c:txPr>
          <a:bodyPr rot="-5400000" vert="horz"/>
          <a:lstStyle/>
          <a:p>
            <a:pPr>
              <a:defRPr/>
            </a:pPr>
            <a:endParaRPr lang="en-US"/>
          </a:p>
        </c:txPr>
        <c:crossAx val="158669056"/>
        <c:crosses val="autoZero"/>
        <c:auto val="1"/>
        <c:lblOffset val="100"/>
      </c:dateAx>
      <c:valAx>
        <c:axId val="158669056"/>
        <c:scaling>
          <c:orientation val="minMax"/>
          <c:max val="1"/>
        </c:scaling>
        <c:axPos val="l"/>
        <c:numFmt formatCode="0%" sourceLinked="0"/>
        <c:tickLblPos val="nextTo"/>
        <c:crossAx val="15866752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03"/>
        </c:manualLayout>
      </c:layout>
      <c:areaChart>
        <c:grouping val="stacked"/>
        <c:ser>
          <c:idx val="1"/>
          <c:order val="0"/>
          <c:tx>
            <c:strRef>
              <c:f>Data!$JG$5</c:f>
              <c:strCache>
                <c:ptCount val="1"/>
                <c:pt idx="0">
                  <c:v>Negative 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Data!$JG$7:$JG$66</c:f>
              <c:numCache>
                <c:formatCode>0.0%</c:formatCode>
                <c:ptCount val="37"/>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numCache>
            </c:numRef>
          </c:val>
        </c:ser>
        <c:ser>
          <c:idx val="2"/>
          <c:order val="1"/>
          <c:tx>
            <c:strRef>
              <c:f>Data!$JE$5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Data!$JE$7:$JE$66</c:f>
              <c:numCache>
                <c:formatCode>0.0%</c:formatCode>
                <c:ptCount val="37"/>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numCache>
            </c:numRef>
          </c:val>
        </c:ser>
        <c:ser>
          <c:idx val="4"/>
          <c:order val="2"/>
          <c:tx>
            <c:strRef>
              <c:f>Data!$JH$5</c:f>
              <c:strCache>
                <c:ptCount val="1"/>
                <c:pt idx="0">
                  <c:v>Negative 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Data!$JH$7:$JH$66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3"/>
          <c:tx>
            <c:strRef>
              <c:f>Data!$JF$5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Data!$JF$7:$JF$66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214968576"/>
        <c:axId val="214982656"/>
      </c:areaChart>
      <c:lineChart>
        <c:grouping val="standard"/>
        <c:ser>
          <c:idx val="0"/>
          <c:order val="4"/>
          <c:tx>
            <c:strRef>
              <c:f>Data!$JB$5</c:f>
              <c:strCache>
                <c:ptCount val="1"/>
                <c:pt idx="0">
                  <c:v>Reported Income variance against budget YTD</c:v>
                </c:pt>
              </c:strCache>
            </c:strRef>
          </c:tx>
          <c:spPr>
            <a:ln>
              <a:solidFill>
                <a:schemeClr val="tx1"/>
              </a:solidFill>
            </a:ln>
          </c:spPr>
          <c:dPt>
            <c:idx val="12"/>
            <c:spPr>
              <a:ln>
                <a:noFill/>
              </a:ln>
            </c:spPr>
          </c:dPt>
          <c:dPt>
            <c:idx val="24"/>
            <c:spPr>
              <a:ln>
                <a:noFill/>
              </a:ln>
            </c:spPr>
          </c:dPt>
          <c:dPt>
            <c:idx val="36"/>
            <c:spPr>
              <a:ln>
                <a:noFill/>
              </a:ln>
            </c:spPr>
          </c:dPt>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Data!$JB$7:$JB$66</c:f>
              <c:numCache>
                <c:formatCode>0.00%</c:formatCode>
                <c:ptCount val="37"/>
                <c:pt idx="0">
                  <c:v>-7.4999999999999997E-3</c:v>
                </c:pt>
                <c:pt idx="1">
                  <c:v>-5.0200000000000002E-2</c:v>
                </c:pt>
                <c:pt idx="2">
                  <c:v>-7.8200000000000006E-2</c:v>
                </c:pt>
                <c:pt idx="3">
                  <c:v>-7.4499999999999997E-2</c:v>
                </c:pt>
                <c:pt idx="4">
                  <c:v>-7.0699999999999999E-2</c:v>
                </c:pt>
                <c:pt idx="5">
                  <c:v>-4.36E-2</c:v>
                </c:pt>
                <c:pt idx="6">
                  <c:v>-2.1899999999999999E-2</c:v>
                </c:pt>
                <c:pt idx="7">
                  <c:v>-5.8999999999999999E-3</c:v>
                </c:pt>
                <c:pt idx="8">
                  <c:v>-1.17E-2</c:v>
                </c:pt>
                <c:pt idx="9">
                  <c:v>-1.1299999999999999E-2</c:v>
                </c:pt>
                <c:pt idx="10">
                  <c:v>-2.7199999999999998E-2</c:v>
                </c:pt>
                <c:pt idx="11">
                  <c:v>2.9700000000000001E-2</c:v>
                </c:pt>
                <c:pt idx="12">
                  <c:v>9.4999999999999998E-3</c:v>
                </c:pt>
                <c:pt idx="13">
                  <c:v>3.2800000000000003E-2</c:v>
                </c:pt>
                <c:pt idx="14">
                  <c:v>-1.18E-2</c:v>
                </c:pt>
                <c:pt idx="15">
                  <c:v>-2.1899999999999999E-2</c:v>
                </c:pt>
                <c:pt idx="16">
                  <c:v>-2.6700000000000002E-2</c:v>
                </c:pt>
                <c:pt idx="17">
                  <c:v>-6.0999999999999999E-2</c:v>
                </c:pt>
                <c:pt idx="18">
                  <c:v>-8.7999999999999995E-2</c:v>
                </c:pt>
                <c:pt idx="19">
                  <c:v>-7.9899999999999999E-2</c:v>
                </c:pt>
                <c:pt idx="20">
                  <c:v>-0.104</c:v>
                </c:pt>
                <c:pt idx="21">
                  <c:v>-8.7999999999999995E-2</c:v>
                </c:pt>
                <c:pt idx="22">
                  <c:v>-8.4000000000000005E-2</c:v>
                </c:pt>
                <c:pt idx="23">
                  <c:v>-7.6799999999999993E-2</c:v>
                </c:pt>
                <c:pt idx="24">
                  <c:v>1.4999999999999999E-2</c:v>
                </c:pt>
                <c:pt idx="25">
                  <c:v>1.8108511920415002E-2</c:v>
                </c:pt>
                <c:pt idx="26">
                  <c:v>1.1879753159873987E-2</c:v>
                </c:pt>
                <c:pt idx="27">
                  <c:v>1.0080977078405757E-2</c:v>
                </c:pt>
                <c:pt idx="28">
                  <c:v>-3.5651858996389543E-3</c:v>
                </c:pt>
                <c:pt idx="29">
                  <c:v>-2.5091406307253534E-3</c:v>
                </c:pt>
                <c:pt idx="30">
                  <c:v>1.1403633915111155E-2</c:v>
                </c:pt>
                <c:pt idx="31">
                  <c:v>1.8567971686654427E-2</c:v>
                </c:pt>
                <c:pt idx="32">
                  <c:v>1.1730490770717633E-2</c:v>
                </c:pt>
                <c:pt idx="33">
                  <c:v>1.9725370271006355E-2</c:v>
                </c:pt>
                <c:pt idx="34">
                  <c:v>2.8143321582157443E-2</c:v>
                </c:pt>
                <c:pt idx="35">
                  <c:v>3.8650325944817349E-2</c:v>
                </c:pt>
                <c:pt idx="36">
                  <c:v>-1.6289825572470054E-3</c:v>
                </c:pt>
              </c:numCache>
            </c:numRef>
          </c:val>
        </c:ser>
        <c:marker val="1"/>
        <c:axId val="214968576"/>
        <c:axId val="214982656"/>
      </c:lineChart>
      <c:dateAx>
        <c:axId val="214968576"/>
        <c:scaling>
          <c:orientation val="minMax"/>
        </c:scaling>
        <c:axPos val="b"/>
        <c:numFmt formatCode="mmm\-yy" sourceLinked="1"/>
        <c:tickLblPos val="low"/>
        <c:txPr>
          <a:bodyPr/>
          <a:lstStyle/>
          <a:p>
            <a:pPr>
              <a:defRPr sz="800"/>
            </a:pPr>
            <a:endParaRPr lang="en-US"/>
          </a:p>
        </c:txPr>
        <c:crossAx val="214982656"/>
        <c:crosses val="autoZero"/>
        <c:auto val="1"/>
        <c:lblOffset val="100"/>
      </c:dateAx>
      <c:valAx>
        <c:axId val="214982656"/>
        <c:scaling>
          <c:orientation val="minMax"/>
          <c:max val="0.2"/>
          <c:min val="-0.2"/>
        </c:scaling>
        <c:axPos val="l"/>
        <c:numFmt formatCode="0.0%" sourceLinked="0"/>
        <c:tickLblPos val="nextTo"/>
        <c:crossAx val="214968576"/>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81"/>
        </c:manualLayout>
      </c:layout>
      <c:areaChart>
        <c:grouping val="stacked"/>
        <c:ser>
          <c:idx val="2"/>
          <c:order val="1"/>
          <c:tx>
            <c:strRef>
              <c:f>Data!$JM$5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Data!$JM$7:$JM$66</c:f>
              <c:numCache>
                <c:formatCode>0.0%</c:formatCode>
                <c:ptCount val="37"/>
                <c:pt idx="0">
                  <c:v>0.65600000000000003</c:v>
                </c:pt>
                <c:pt idx="1">
                  <c:v>0.65600000000000003</c:v>
                </c:pt>
                <c:pt idx="2">
                  <c:v>0.65600000000000003</c:v>
                </c:pt>
                <c:pt idx="3">
                  <c:v>0.65600000000000003</c:v>
                </c:pt>
                <c:pt idx="4">
                  <c:v>0.65600000000000003</c:v>
                </c:pt>
                <c:pt idx="5">
                  <c:v>0.65600000000000003</c:v>
                </c:pt>
                <c:pt idx="6">
                  <c:v>0.65600000000000003</c:v>
                </c:pt>
                <c:pt idx="7">
                  <c:v>0.65600000000000003</c:v>
                </c:pt>
                <c:pt idx="8">
                  <c:v>0.65600000000000003</c:v>
                </c:pt>
                <c:pt idx="9">
                  <c:v>0.65600000000000003</c:v>
                </c:pt>
                <c:pt idx="10">
                  <c:v>0.65600000000000003</c:v>
                </c:pt>
                <c:pt idx="11">
                  <c:v>0.65600000000000003</c:v>
                </c:pt>
                <c:pt idx="12">
                  <c:v>0.65600000000000003</c:v>
                </c:pt>
                <c:pt idx="13">
                  <c:v>0.65600000000000003</c:v>
                </c:pt>
                <c:pt idx="14">
                  <c:v>0.65600000000000003</c:v>
                </c:pt>
                <c:pt idx="15">
                  <c:v>0.65600000000000003</c:v>
                </c:pt>
                <c:pt idx="16">
                  <c:v>0.65600000000000003</c:v>
                </c:pt>
                <c:pt idx="17">
                  <c:v>0.65600000000000003</c:v>
                </c:pt>
                <c:pt idx="18">
                  <c:v>0.65600000000000003</c:v>
                </c:pt>
                <c:pt idx="19">
                  <c:v>0.65600000000000003</c:v>
                </c:pt>
                <c:pt idx="20">
                  <c:v>0.65600000000000003</c:v>
                </c:pt>
                <c:pt idx="21">
                  <c:v>0.65600000000000003</c:v>
                </c:pt>
                <c:pt idx="22">
                  <c:v>0.65600000000000003</c:v>
                </c:pt>
                <c:pt idx="23">
                  <c:v>0.65600000000000003</c:v>
                </c:pt>
                <c:pt idx="24">
                  <c:v>0.58583877995642708</c:v>
                </c:pt>
                <c:pt idx="25">
                  <c:v>0.70813830908707576</c:v>
                </c:pt>
                <c:pt idx="26">
                  <c:v>0.74596949891067543</c:v>
                </c:pt>
                <c:pt idx="27">
                  <c:v>0.68051865907653386</c:v>
                </c:pt>
                <c:pt idx="28">
                  <c:v>0.83485135989879822</c:v>
                </c:pt>
                <c:pt idx="29">
                  <c:v>0.75947712418300661</c:v>
                </c:pt>
                <c:pt idx="30">
                  <c:v>0.62359266287160031</c:v>
                </c:pt>
                <c:pt idx="31">
                  <c:v>0.55882352941176472</c:v>
                </c:pt>
                <c:pt idx="32">
                  <c:v>0.42498418722327647</c:v>
                </c:pt>
                <c:pt idx="33">
                  <c:v>0.49350621969217801</c:v>
                </c:pt>
                <c:pt idx="34">
                  <c:v>0.57110177404295048</c:v>
                </c:pt>
                <c:pt idx="35">
                  <c:v>0.57257010331014124</c:v>
                </c:pt>
                <c:pt idx="36">
                  <c:v>0.49346405228758172</c:v>
                </c:pt>
              </c:numCache>
            </c:numRef>
          </c:val>
        </c:ser>
        <c:ser>
          <c:idx val="1"/>
          <c:order val="2"/>
          <c:tx>
            <c:strRef>
              <c:f>Data!$JL$5</c:f>
              <c:strCache>
                <c:ptCount val="1"/>
                <c:pt idx="0">
                  <c:v>Amber Range</c:v>
                </c:pt>
              </c:strCache>
            </c:strRef>
          </c:tx>
          <c:spPr>
            <a:solidFill>
              <a:schemeClr val="accent6">
                <a:lumMod val="40000"/>
                <a:lumOff val="60000"/>
              </a:schemeClr>
            </a:solidFill>
            <a:ln>
              <a:noFill/>
            </a:ln>
          </c:spPr>
          <c:val>
            <c:numRef>
              <c:f>Data!$JL$7:$JL$66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3"/>
          <c:order val="3"/>
          <c:tx>
            <c:strRef>
              <c:f>Data!$JK$5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Data!$JK$7:$JK$66</c:f>
              <c:numCache>
                <c:formatCode>0.0%</c:formatCode>
                <c:ptCount val="37"/>
                <c:pt idx="0">
                  <c:v>0.29399999999999993</c:v>
                </c:pt>
                <c:pt idx="1">
                  <c:v>0.29399999999999993</c:v>
                </c:pt>
                <c:pt idx="2">
                  <c:v>0.29399999999999993</c:v>
                </c:pt>
                <c:pt idx="3">
                  <c:v>0.29399999999999993</c:v>
                </c:pt>
                <c:pt idx="4">
                  <c:v>0.29399999999999993</c:v>
                </c:pt>
                <c:pt idx="5">
                  <c:v>0.29399999999999993</c:v>
                </c:pt>
                <c:pt idx="6">
                  <c:v>0.29399999999999993</c:v>
                </c:pt>
                <c:pt idx="7">
                  <c:v>0.29399999999999993</c:v>
                </c:pt>
                <c:pt idx="8">
                  <c:v>0.29399999999999993</c:v>
                </c:pt>
                <c:pt idx="9">
                  <c:v>0.29399999999999993</c:v>
                </c:pt>
                <c:pt idx="10">
                  <c:v>0.29399999999999993</c:v>
                </c:pt>
                <c:pt idx="11">
                  <c:v>0.29399999999999993</c:v>
                </c:pt>
                <c:pt idx="12">
                  <c:v>0.29399999999999993</c:v>
                </c:pt>
                <c:pt idx="13">
                  <c:v>0.29399999999999993</c:v>
                </c:pt>
                <c:pt idx="14">
                  <c:v>0.29399999999999993</c:v>
                </c:pt>
                <c:pt idx="15">
                  <c:v>0.29399999999999993</c:v>
                </c:pt>
                <c:pt idx="16">
                  <c:v>0.29399999999999993</c:v>
                </c:pt>
                <c:pt idx="17">
                  <c:v>0.29399999999999993</c:v>
                </c:pt>
                <c:pt idx="18">
                  <c:v>0.29399999999999993</c:v>
                </c:pt>
                <c:pt idx="19">
                  <c:v>0.29399999999999993</c:v>
                </c:pt>
                <c:pt idx="20">
                  <c:v>0.29399999999999993</c:v>
                </c:pt>
                <c:pt idx="21">
                  <c:v>0.29399999999999993</c:v>
                </c:pt>
                <c:pt idx="22">
                  <c:v>0.29399999999999993</c:v>
                </c:pt>
                <c:pt idx="23">
                  <c:v>0.29399999999999993</c:v>
                </c:pt>
                <c:pt idx="24">
                  <c:v>0.36416122004357288</c:v>
                </c:pt>
                <c:pt idx="25">
                  <c:v>0.2418616909129242</c:v>
                </c:pt>
                <c:pt idx="26">
                  <c:v>0.20403050108932452</c:v>
                </c:pt>
                <c:pt idx="27">
                  <c:v>0.2694813409234661</c:v>
                </c:pt>
                <c:pt idx="28">
                  <c:v>0.11514864010120174</c:v>
                </c:pt>
                <c:pt idx="29">
                  <c:v>0.19052287581699334</c:v>
                </c:pt>
                <c:pt idx="30">
                  <c:v>0.32640733712839964</c:v>
                </c:pt>
                <c:pt idx="31">
                  <c:v>0.39117647058823524</c:v>
                </c:pt>
                <c:pt idx="32">
                  <c:v>0.52501581277672349</c:v>
                </c:pt>
                <c:pt idx="33">
                  <c:v>0.45649378030782195</c:v>
                </c:pt>
                <c:pt idx="34">
                  <c:v>0.37889822595704947</c:v>
                </c:pt>
                <c:pt idx="35">
                  <c:v>0.37742989668985871</c:v>
                </c:pt>
                <c:pt idx="36">
                  <c:v>0.45653594771241823</c:v>
                </c:pt>
              </c:numCache>
            </c:numRef>
          </c:val>
        </c:ser>
        <c:axId val="221579904"/>
        <c:axId val="221602176"/>
      </c:areaChart>
      <c:lineChart>
        <c:grouping val="standard"/>
        <c:ser>
          <c:idx val="0"/>
          <c:order val="0"/>
          <c:tx>
            <c:strRef>
              <c:f>Data!$JI$5</c:f>
              <c:strCache>
                <c:ptCount val="1"/>
                <c:pt idx="0">
                  <c:v>Room Occupancy (Bedroom Utilisation)</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Data!$JI$7:$JI$66</c:f>
              <c:numCache>
                <c:formatCode>0.0%</c:formatCode>
                <c:ptCount val="37"/>
                <c:pt idx="0">
                  <c:v>0.73099999999999998</c:v>
                </c:pt>
                <c:pt idx="1">
                  <c:v>0.70699999999999996</c:v>
                </c:pt>
                <c:pt idx="2">
                  <c:v>0.76600000000000001</c:v>
                </c:pt>
                <c:pt idx="3">
                  <c:v>0.79400000000000004</c:v>
                </c:pt>
                <c:pt idx="4">
                  <c:v>0.873</c:v>
                </c:pt>
                <c:pt idx="5">
                  <c:v>0.85099999999999998</c:v>
                </c:pt>
                <c:pt idx="6">
                  <c:v>0.83320000000000005</c:v>
                </c:pt>
                <c:pt idx="7">
                  <c:v>0.80700000000000005</c:v>
                </c:pt>
                <c:pt idx="8">
                  <c:v>0.53500000000000003</c:v>
                </c:pt>
                <c:pt idx="9">
                  <c:v>0.55600000000000005</c:v>
                </c:pt>
                <c:pt idx="10">
                  <c:v>0.59399999999999997</c:v>
                </c:pt>
                <c:pt idx="11">
                  <c:v>0.68379999999999996</c:v>
                </c:pt>
                <c:pt idx="12">
                  <c:v>0.58279999999999998</c:v>
                </c:pt>
                <c:pt idx="13">
                  <c:v>0.753</c:v>
                </c:pt>
                <c:pt idx="14">
                  <c:v>0.79800000000000004</c:v>
                </c:pt>
                <c:pt idx="15">
                  <c:v>0.77900000000000003</c:v>
                </c:pt>
                <c:pt idx="16">
                  <c:v>0.91900000000000004</c:v>
                </c:pt>
                <c:pt idx="17">
                  <c:v>0.85799999999999998</c:v>
                </c:pt>
                <c:pt idx="18">
                  <c:v>0.88500000000000001</c:v>
                </c:pt>
                <c:pt idx="19">
                  <c:v>0.88900000000000001</c:v>
                </c:pt>
                <c:pt idx="20">
                  <c:v>0.56000000000000005</c:v>
                </c:pt>
                <c:pt idx="21">
                  <c:v>0.65500000000000003</c:v>
                </c:pt>
                <c:pt idx="22">
                  <c:v>0.76900000000000002</c:v>
                </c:pt>
                <c:pt idx="23">
                  <c:v>0.76600000000000001</c:v>
                </c:pt>
                <c:pt idx="24">
                  <c:v>0.69599999999999995</c:v>
                </c:pt>
                <c:pt idx="25">
                  <c:v>0.83699999999999997</c:v>
                </c:pt>
                <c:pt idx="26">
                  <c:v>0.91200000000000003</c:v>
                </c:pt>
                <c:pt idx="27">
                  <c:v>0.85399999999999998</c:v>
                </c:pt>
                <c:pt idx="28">
                  <c:v>0.91900000000000004</c:v>
                </c:pt>
                <c:pt idx="29">
                  <c:v>0.81699999999999995</c:v>
                </c:pt>
                <c:pt idx="30">
                  <c:v>0.86299999999999999</c:v>
                </c:pt>
                <c:pt idx="31">
                  <c:v>0.67600000000000005</c:v>
                </c:pt>
                <c:pt idx="32">
                  <c:v>0.46300000000000002</c:v>
                </c:pt>
                <c:pt idx="33">
                  <c:v>0.64700000000000002</c:v>
                </c:pt>
                <c:pt idx="34">
                  <c:v>0.75900000000000001</c:v>
                </c:pt>
                <c:pt idx="35">
                  <c:v>0.78100000000000003</c:v>
                </c:pt>
                <c:pt idx="36">
                  <c:v>0.61599999999999999</c:v>
                </c:pt>
              </c:numCache>
            </c:numRef>
          </c:val>
        </c:ser>
        <c:ser>
          <c:idx val="4"/>
          <c:order val="4"/>
          <c:tx>
            <c:strRef>
              <c:f>Data!$JJ$5</c:f>
              <c:strCache>
                <c:ptCount val="1"/>
                <c:pt idx="0">
                  <c:v>Target</c:v>
                </c:pt>
              </c:strCache>
            </c:strRef>
          </c:tx>
          <c:spPr>
            <a:ln>
              <a:solidFill>
                <a:srgbClr val="00B050"/>
              </a:solidFill>
              <a:prstDash val="sysDash"/>
            </a:ln>
          </c:spPr>
          <c:marker>
            <c:symbol val="none"/>
          </c:marke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Data!$JJ$7:$JJ$66</c:f>
              <c:numCache>
                <c:formatCode>0.0%</c:formatCode>
                <c:ptCount val="37"/>
                <c:pt idx="0">
                  <c:v>0.75600000000000001</c:v>
                </c:pt>
                <c:pt idx="1">
                  <c:v>0.75600000000000001</c:v>
                </c:pt>
                <c:pt idx="2">
                  <c:v>0.75600000000000001</c:v>
                </c:pt>
                <c:pt idx="3">
                  <c:v>0.75600000000000001</c:v>
                </c:pt>
                <c:pt idx="4">
                  <c:v>0.75600000000000001</c:v>
                </c:pt>
                <c:pt idx="5">
                  <c:v>0.75600000000000001</c:v>
                </c:pt>
                <c:pt idx="6">
                  <c:v>0.75600000000000001</c:v>
                </c:pt>
                <c:pt idx="7">
                  <c:v>0.75600000000000001</c:v>
                </c:pt>
                <c:pt idx="8">
                  <c:v>0.75600000000000001</c:v>
                </c:pt>
                <c:pt idx="9">
                  <c:v>0.75600000000000001</c:v>
                </c:pt>
                <c:pt idx="10">
                  <c:v>0.75600000000000001</c:v>
                </c:pt>
                <c:pt idx="11">
                  <c:v>0.75600000000000001</c:v>
                </c:pt>
                <c:pt idx="12">
                  <c:v>0.75600000000000001</c:v>
                </c:pt>
                <c:pt idx="13">
                  <c:v>0.75600000000000001</c:v>
                </c:pt>
                <c:pt idx="14">
                  <c:v>0.75600000000000001</c:v>
                </c:pt>
                <c:pt idx="15">
                  <c:v>0.75600000000000001</c:v>
                </c:pt>
                <c:pt idx="16">
                  <c:v>0.75600000000000001</c:v>
                </c:pt>
                <c:pt idx="17">
                  <c:v>0.75600000000000001</c:v>
                </c:pt>
                <c:pt idx="18">
                  <c:v>0.75600000000000001</c:v>
                </c:pt>
                <c:pt idx="19">
                  <c:v>0.75600000000000001</c:v>
                </c:pt>
                <c:pt idx="20">
                  <c:v>0.75600000000000001</c:v>
                </c:pt>
                <c:pt idx="21">
                  <c:v>0.75600000000000001</c:v>
                </c:pt>
                <c:pt idx="22">
                  <c:v>0.75600000000000001</c:v>
                </c:pt>
                <c:pt idx="23">
                  <c:v>0.75600000000000001</c:v>
                </c:pt>
                <c:pt idx="24">
                  <c:v>0.68583877995642706</c:v>
                </c:pt>
                <c:pt idx="25">
                  <c:v>0.80813830908707573</c:v>
                </c:pt>
                <c:pt idx="26">
                  <c:v>0.84596949891067541</c:v>
                </c:pt>
                <c:pt idx="27">
                  <c:v>0.78051865907653384</c:v>
                </c:pt>
                <c:pt idx="28">
                  <c:v>0.9348513598987982</c:v>
                </c:pt>
                <c:pt idx="29">
                  <c:v>0.85947712418300659</c:v>
                </c:pt>
                <c:pt idx="30">
                  <c:v>0.72359266287160029</c:v>
                </c:pt>
                <c:pt idx="31">
                  <c:v>0.6588235294117647</c:v>
                </c:pt>
                <c:pt idx="32">
                  <c:v>0.52498418722327644</c:v>
                </c:pt>
                <c:pt idx="33">
                  <c:v>0.59350621969217798</c:v>
                </c:pt>
                <c:pt idx="34">
                  <c:v>0.67110177404295046</c:v>
                </c:pt>
                <c:pt idx="35">
                  <c:v>0.67257010331014122</c:v>
                </c:pt>
                <c:pt idx="36">
                  <c:v>0.5934640522875817</c:v>
                </c:pt>
              </c:numCache>
            </c:numRef>
          </c:val>
        </c:ser>
        <c:marker val="1"/>
        <c:axId val="221579904"/>
        <c:axId val="221602176"/>
      </c:lineChart>
      <c:dateAx>
        <c:axId val="221579904"/>
        <c:scaling>
          <c:orientation val="minMax"/>
        </c:scaling>
        <c:axPos val="b"/>
        <c:numFmt formatCode="mmm\-yy" sourceLinked="1"/>
        <c:tickLblPos val="nextTo"/>
        <c:txPr>
          <a:bodyPr rot="-5400000" vert="horz"/>
          <a:lstStyle/>
          <a:p>
            <a:pPr>
              <a:defRPr sz="800"/>
            </a:pPr>
            <a:endParaRPr lang="en-US"/>
          </a:p>
        </c:txPr>
        <c:crossAx val="221602176"/>
        <c:crosses val="autoZero"/>
        <c:auto val="1"/>
        <c:lblOffset val="100"/>
      </c:dateAx>
      <c:valAx>
        <c:axId val="221602176"/>
        <c:scaling>
          <c:orientation val="minMax"/>
          <c:max val="1"/>
          <c:min val="0.35000000000000031"/>
        </c:scaling>
        <c:axPos val="l"/>
        <c:numFmt formatCode="0.0%" sourceLinked="0"/>
        <c:tickLblPos val="nextTo"/>
        <c:crossAx val="22157990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03"/>
        </c:manualLayout>
      </c:layout>
      <c:areaChart>
        <c:grouping val="stacked"/>
        <c:ser>
          <c:idx val="2"/>
          <c:order val="1"/>
          <c:tx>
            <c:strRef>
              <c:f>Data!$JR$5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Data!$JR$7:$JR$66</c:f>
              <c:numCache>
                <c:formatCode>0.0%</c:formatCode>
                <c:ptCount val="37"/>
                <c:pt idx="0">
                  <c:v>0.53</c:v>
                </c:pt>
                <c:pt idx="1">
                  <c:v>0.53</c:v>
                </c:pt>
                <c:pt idx="2">
                  <c:v>0.53</c:v>
                </c:pt>
                <c:pt idx="3">
                  <c:v>0.53</c:v>
                </c:pt>
                <c:pt idx="4">
                  <c:v>0.53</c:v>
                </c:pt>
                <c:pt idx="5">
                  <c:v>0.53</c:v>
                </c:pt>
                <c:pt idx="6">
                  <c:v>0.53</c:v>
                </c:pt>
                <c:pt idx="7">
                  <c:v>0.53</c:v>
                </c:pt>
                <c:pt idx="8">
                  <c:v>0.53</c:v>
                </c:pt>
                <c:pt idx="9">
                  <c:v>0.53</c:v>
                </c:pt>
                <c:pt idx="10">
                  <c:v>0.53</c:v>
                </c:pt>
                <c:pt idx="11">
                  <c:v>0.53</c:v>
                </c:pt>
                <c:pt idx="12">
                  <c:v>0.53</c:v>
                </c:pt>
                <c:pt idx="13">
                  <c:v>0.53</c:v>
                </c:pt>
                <c:pt idx="14">
                  <c:v>0.53</c:v>
                </c:pt>
                <c:pt idx="15">
                  <c:v>0.53</c:v>
                </c:pt>
                <c:pt idx="16">
                  <c:v>0.53</c:v>
                </c:pt>
                <c:pt idx="17">
                  <c:v>0.53</c:v>
                </c:pt>
                <c:pt idx="18">
                  <c:v>0.53</c:v>
                </c:pt>
                <c:pt idx="19">
                  <c:v>0.53</c:v>
                </c:pt>
                <c:pt idx="20">
                  <c:v>0.53</c:v>
                </c:pt>
                <c:pt idx="21">
                  <c:v>0.53</c:v>
                </c:pt>
                <c:pt idx="22">
                  <c:v>0.53</c:v>
                </c:pt>
                <c:pt idx="23">
                  <c:v>0.53</c:v>
                </c:pt>
                <c:pt idx="24">
                  <c:v>0.4</c:v>
                </c:pt>
                <c:pt idx="25">
                  <c:v>0.55000000000000004</c:v>
                </c:pt>
                <c:pt idx="26">
                  <c:v>0.47</c:v>
                </c:pt>
                <c:pt idx="27">
                  <c:v>0.22</c:v>
                </c:pt>
                <c:pt idx="28">
                  <c:v>0.35</c:v>
                </c:pt>
                <c:pt idx="29">
                  <c:v>0.59</c:v>
                </c:pt>
                <c:pt idx="30">
                  <c:v>0.61</c:v>
                </c:pt>
                <c:pt idx="31">
                  <c:v>0.64</c:v>
                </c:pt>
                <c:pt idx="32">
                  <c:v>0.24999999999999997</c:v>
                </c:pt>
                <c:pt idx="33">
                  <c:v>0.42000000000000004</c:v>
                </c:pt>
                <c:pt idx="34">
                  <c:v>0.41000000000000003</c:v>
                </c:pt>
                <c:pt idx="35">
                  <c:v>0.47</c:v>
                </c:pt>
                <c:pt idx="36">
                  <c:v>0.42010000000000003</c:v>
                </c:pt>
              </c:numCache>
            </c:numRef>
          </c:val>
        </c:ser>
        <c:ser>
          <c:idx val="1"/>
          <c:order val="2"/>
          <c:tx>
            <c:strRef>
              <c:f>Data!$JQ$5</c:f>
              <c:strCache>
                <c:ptCount val="1"/>
                <c:pt idx="0">
                  <c:v>Amber Range</c:v>
                </c:pt>
              </c:strCache>
            </c:strRef>
          </c:tx>
          <c:spPr>
            <a:solidFill>
              <a:schemeClr val="accent6">
                <a:lumMod val="40000"/>
                <a:lumOff val="60000"/>
              </a:schemeClr>
            </a:solidFill>
            <a:ln>
              <a:noFill/>
            </a:ln>
          </c:spPr>
          <c:val>
            <c:numRef>
              <c:f>Data!$JQ$7:$JQ$66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3"/>
          <c:order val="3"/>
          <c:tx>
            <c:strRef>
              <c:f>Data!$JP$5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Data!$JP$7:$JP$66</c:f>
              <c:numCache>
                <c:formatCode>0.0%</c:formatCode>
                <c:ptCount val="37"/>
                <c:pt idx="0">
                  <c:v>0.41999999999999993</c:v>
                </c:pt>
                <c:pt idx="1">
                  <c:v>0.41999999999999993</c:v>
                </c:pt>
                <c:pt idx="2">
                  <c:v>0.41999999999999993</c:v>
                </c:pt>
                <c:pt idx="3">
                  <c:v>0.41999999999999993</c:v>
                </c:pt>
                <c:pt idx="4">
                  <c:v>0.41999999999999993</c:v>
                </c:pt>
                <c:pt idx="5">
                  <c:v>0.41999999999999993</c:v>
                </c:pt>
                <c:pt idx="6">
                  <c:v>0.41999999999999993</c:v>
                </c:pt>
                <c:pt idx="7">
                  <c:v>0.41999999999999993</c:v>
                </c:pt>
                <c:pt idx="8">
                  <c:v>0.41999999999999993</c:v>
                </c:pt>
                <c:pt idx="9">
                  <c:v>0.41999999999999993</c:v>
                </c:pt>
                <c:pt idx="10">
                  <c:v>0.41999999999999993</c:v>
                </c:pt>
                <c:pt idx="11">
                  <c:v>0.41999999999999993</c:v>
                </c:pt>
                <c:pt idx="12">
                  <c:v>0.41999999999999993</c:v>
                </c:pt>
                <c:pt idx="13">
                  <c:v>0.41999999999999993</c:v>
                </c:pt>
                <c:pt idx="14">
                  <c:v>0.41999999999999993</c:v>
                </c:pt>
                <c:pt idx="15">
                  <c:v>0.41999999999999993</c:v>
                </c:pt>
                <c:pt idx="16">
                  <c:v>0.41999999999999993</c:v>
                </c:pt>
                <c:pt idx="17">
                  <c:v>0.41999999999999993</c:v>
                </c:pt>
                <c:pt idx="18">
                  <c:v>0.41999999999999993</c:v>
                </c:pt>
                <c:pt idx="19">
                  <c:v>0.41999999999999993</c:v>
                </c:pt>
                <c:pt idx="20">
                  <c:v>0.41999999999999993</c:v>
                </c:pt>
                <c:pt idx="21">
                  <c:v>0.41999999999999993</c:v>
                </c:pt>
                <c:pt idx="22">
                  <c:v>0.41999999999999993</c:v>
                </c:pt>
                <c:pt idx="23">
                  <c:v>0.41999999999999993</c:v>
                </c:pt>
                <c:pt idx="24">
                  <c:v>0.55000000000000004</c:v>
                </c:pt>
                <c:pt idx="25">
                  <c:v>0.39999999999999991</c:v>
                </c:pt>
                <c:pt idx="26">
                  <c:v>0.48</c:v>
                </c:pt>
                <c:pt idx="27">
                  <c:v>0.73</c:v>
                </c:pt>
                <c:pt idx="28">
                  <c:v>0.60000000000000009</c:v>
                </c:pt>
                <c:pt idx="29">
                  <c:v>0.36</c:v>
                </c:pt>
                <c:pt idx="30">
                  <c:v>0.33999999999999997</c:v>
                </c:pt>
                <c:pt idx="31">
                  <c:v>0.30999999999999994</c:v>
                </c:pt>
                <c:pt idx="32">
                  <c:v>0.7</c:v>
                </c:pt>
                <c:pt idx="33">
                  <c:v>0.53</c:v>
                </c:pt>
                <c:pt idx="34">
                  <c:v>0.54</c:v>
                </c:pt>
                <c:pt idx="35">
                  <c:v>0.48</c:v>
                </c:pt>
                <c:pt idx="36">
                  <c:v>0.52990000000000004</c:v>
                </c:pt>
              </c:numCache>
            </c:numRef>
          </c:val>
        </c:ser>
        <c:axId val="221641728"/>
        <c:axId val="221655808"/>
      </c:areaChart>
      <c:lineChart>
        <c:grouping val="standard"/>
        <c:ser>
          <c:idx val="0"/>
          <c:order val="0"/>
          <c:tx>
            <c:strRef>
              <c:f>Data!$JN$5</c:f>
              <c:strCache>
                <c:ptCount val="1"/>
                <c:pt idx="0">
                  <c:v>Conference Room Utilisation</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Data!$JN$7:$JN$66</c:f>
              <c:numCache>
                <c:formatCode>0.0%</c:formatCode>
                <c:ptCount val="37"/>
                <c:pt idx="0">
                  <c:v>0.54800000000000004</c:v>
                </c:pt>
                <c:pt idx="1">
                  <c:v>0.73199999999999998</c:v>
                </c:pt>
                <c:pt idx="2">
                  <c:v>0.66800000000000004</c:v>
                </c:pt>
                <c:pt idx="3">
                  <c:v>0.45700000000000002</c:v>
                </c:pt>
                <c:pt idx="4">
                  <c:v>0.76700000000000002</c:v>
                </c:pt>
                <c:pt idx="5">
                  <c:v>0.72699999999999998</c:v>
                </c:pt>
                <c:pt idx="6">
                  <c:v>0.68500000000000005</c:v>
                </c:pt>
                <c:pt idx="7">
                  <c:v>0.75870000000000004</c:v>
                </c:pt>
                <c:pt idx="8">
                  <c:v>0.36799999999999999</c:v>
                </c:pt>
                <c:pt idx="9">
                  <c:v>0.378</c:v>
                </c:pt>
                <c:pt idx="10">
                  <c:v>0.56100000000000005</c:v>
                </c:pt>
                <c:pt idx="11">
                  <c:v>0.74919999999999998</c:v>
                </c:pt>
                <c:pt idx="12">
                  <c:v>0.504</c:v>
                </c:pt>
                <c:pt idx="13">
                  <c:v>0.622</c:v>
                </c:pt>
                <c:pt idx="14">
                  <c:v>0.54600000000000004</c:v>
                </c:pt>
                <c:pt idx="15">
                  <c:v>0.32300000000000001</c:v>
                </c:pt>
                <c:pt idx="16">
                  <c:v>0.43099999999999999</c:v>
                </c:pt>
                <c:pt idx="17">
                  <c:v>0.65900000000000003</c:v>
                </c:pt>
                <c:pt idx="18">
                  <c:v>0.67500000000000004</c:v>
                </c:pt>
                <c:pt idx="19">
                  <c:v>0.70599999999999996</c:v>
                </c:pt>
                <c:pt idx="20">
                  <c:v>0.34899999999999998</c:v>
                </c:pt>
                <c:pt idx="21">
                  <c:v>0.52200000000000002</c:v>
                </c:pt>
                <c:pt idx="22">
                  <c:v>0.48499999999999999</c:v>
                </c:pt>
                <c:pt idx="23">
                  <c:v>0.54600000000000004</c:v>
                </c:pt>
                <c:pt idx="24">
                  <c:v>0.52010000000000001</c:v>
                </c:pt>
                <c:pt idx="25">
                  <c:v>0.75900000000000001</c:v>
                </c:pt>
                <c:pt idx="26">
                  <c:v>0.623</c:v>
                </c:pt>
                <c:pt idx="27">
                  <c:v>0.374</c:v>
                </c:pt>
                <c:pt idx="28">
                  <c:v>0.53500000000000003</c:v>
                </c:pt>
                <c:pt idx="29">
                  <c:v>0.63600000000000001</c:v>
                </c:pt>
                <c:pt idx="30">
                  <c:v>0.68600000000000005</c:v>
                </c:pt>
                <c:pt idx="31">
                  <c:v>0.73599999999999999</c:v>
                </c:pt>
                <c:pt idx="32">
                  <c:v>0.45700000000000002</c:v>
                </c:pt>
                <c:pt idx="33">
                  <c:v>0.54900000000000004</c:v>
                </c:pt>
                <c:pt idx="34">
                  <c:v>0.746</c:v>
                </c:pt>
                <c:pt idx="35">
                  <c:v>0.79100000000000004</c:v>
                </c:pt>
                <c:pt idx="36">
                  <c:v>0.46500000000000002</c:v>
                </c:pt>
              </c:numCache>
            </c:numRef>
          </c:val>
        </c:ser>
        <c:ser>
          <c:idx val="4"/>
          <c:order val="4"/>
          <c:tx>
            <c:strRef>
              <c:f>Data!$JO$5</c:f>
              <c:strCache>
                <c:ptCount val="1"/>
                <c:pt idx="0">
                  <c:v>Target</c:v>
                </c:pt>
              </c:strCache>
            </c:strRef>
          </c:tx>
          <c:spPr>
            <a:ln>
              <a:solidFill>
                <a:srgbClr val="00B050"/>
              </a:solidFill>
              <a:prstDash val="sysDash"/>
            </a:ln>
          </c:spPr>
          <c:marker>
            <c:symbol val="none"/>
          </c:marke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Data!$JO$7:$JO$66</c:f>
              <c:numCache>
                <c:formatCode>0.0%</c:formatCode>
                <c:ptCount val="37"/>
                <c:pt idx="0">
                  <c:v>0.63</c:v>
                </c:pt>
                <c:pt idx="1">
                  <c:v>0.63</c:v>
                </c:pt>
                <c:pt idx="2">
                  <c:v>0.63</c:v>
                </c:pt>
                <c:pt idx="3">
                  <c:v>0.63</c:v>
                </c:pt>
                <c:pt idx="4">
                  <c:v>0.63</c:v>
                </c:pt>
                <c:pt idx="5">
                  <c:v>0.63</c:v>
                </c:pt>
                <c:pt idx="6">
                  <c:v>0.63</c:v>
                </c:pt>
                <c:pt idx="7">
                  <c:v>0.63</c:v>
                </c:pt>
                <c:pt idx="8">
                  <c:v>0.63</c:v>
                </c:pt>
                <c:pt idx="9">
                  <c:v>0.63</c:v>
                </c:pt>
                <c:pt idx="10">
                  <c:v>0.63</c:v>
                </c:pt>
                <c:pt idx="11">
                  <c:v>0.63</c:v>
                </c:pt>
                <c:pt idx="12">
                  <c:v>0.63</c:v>
                </c:pt>
                <c:pt idx="13">
                  <c:v>0.63</c:v>
                </c:pt>
                <c:pt idx="14">
                  <c:v>0.63</c:v>
                </c:pt>
                <c:pt idx="15">
                  <c:v>0.63</c:v>
                </c:pt>
                <c:pt idx="16">
                  <c:v>0.63</c:v>
                </c:pt>
                <c:pt idx="17">
                  <c:v>0.63</c:v>
                </c:pt>
                <c:pt idx="18">
                  <c:v>0.63</c:v>
                </c:pt>
                <c:pt idx="19">
                  <c:v>0.63</c:v>
                </c:pt>
                <c:pt idx="20">
                  <c:v>0.63</c:v>
                </c:pt>
                <c:pt idx="21">
                  <c:v>0.63</c:v>
                </c:pt>
                <c:pt idx="22">
                  <c:v>0.63</c:v>
                </c:pt>
                <c:pt idx="23">
                  <c:v>0.63</c:v>
                </c:pt>
                <c:pt idx="24">
                  <c:v>0.5</c:v>
                </c:pt>
                <c:pt idx="25">
                  <c:v>0.65</c:v>
                </c:pt>
                <c:pt idx="26">
                  <c:v>0.56999999999999995</c:v>
                </c:pt>
                <c:pt idx="27">
                  <c:v>0.32</c:v>
                </c:pt>
                <c:pt idx="28">
                  <c:v>0.45</c:v>
                </c:pt>
                <c:pt idx="29">
                  <c:v>0.69</c:v>
                </c:pt>
                <c:pt idx="30">
                  <c:v>0.71</c:v>
                </c:pt>
                <c:pt idx="31">
                  <c:v>0.74</c:v>
                </c:pt>
                <c:pt idx="32">
                  <c:v>0.35</c:v>
                </c:pt>
                <c:pt idx="33">
                  <c:v>0.52</c:v>
                </c:pt>
                <c:pt idx="34">
                  <c:v>0.51</c:v>
                </c:pt>
                <c:pt idx="35">
                  <c:v>0.56999999999999995</c:v>
                </c:pt>
                <c:pt idx="36" formatCode="0%">
                  <c:v>0.52010000000000001</c:v>
                </c:pt>
              </c:numCache>
            </c:numRef>
          </c:val>
        </c:ser>
        <c:marker val="1"/>
        <c:axId val="221641728"/>
        <c:axId val="221655808"/>
      </c:lineChart>
      <c:dateAx>
        <c:axId val="221641728"/>
        <c:scaling>
          <c:orientation val="minMax"/>
        </c:scaling>
        <c:axPos val="b"/>
        <c:numFmt formatCode="mmm\-yy" sourceLinked="1"/>
        <c:tickLblPos val="nextTo"/>
        <c:txPr>
          <a:bodyPr rot="-5400000" vert="horz"/>
          <a:lstStyle/>
          <a:p>
            <a:pPr>
              <a:defRPr sz="800"/>
            </a:pPr>
            <a:endParaRPr lang="en-US"/>
          </a:p>
        </c:txPr>
        <c:crossAx val="221655808"/>
        <c:crosses val="autoZero"/>
        <c:auto val="1"/>
        <c:lblOffset val="100"/>
      </c:dateAx>
      <c:valAx>
        <c:axId val="221655808"/>
        <c:scaling>
          <c:orientation val="minMax"/>
          <c:max val="0.85000000000000064"/>
          <c:min val="0.30000000000000032"/>
        </c:scaling>
        <c:axPos val="l"/>
        <c:numFmt formatCode="0.0%" sourceLinked="0"/>
        <c:tickLblPos val="nextTo"/>
        <c:crossAx val="22164172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7"/>
        </c:manualLayout>
      </c:layout>
      <c:areaChart>
        <c:grouping val="stacked"/>
        <c:ser>
          <c:idx val="6"/>
          <c:order val="1"/>
          <c:tx>
            <c:strRef>
              <c:f>Data!$KK$5</c:f>
              <c:strCache>
                <c:ptCount val="1"/>
                <c:pt idx="0">
                  <c:v>Negative 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Data!$KK$7:$KK$66</c:f>
              <c:numCache>
                <c:formatCode>0.0%</c:formatCode>
                <c:ptCount val="37"/>
                <c:pt idx="0">
                  <c:v>0.45000000000000007</c:v>
                </c:pt>
                <c:pt idx="1">
                  <c:v>0.45000000000000007</c:v>
                </c:pt>
                <c:pt idx="2">
                  <c:v>0.45000000000000007</c:v>
                </c:pt>
                <c:pt idx="3">
                  <c:v>0.45000000000000007</c:v>
                </c:pt>
                <c:pt idx="4">
                  <c:v>0.45000000000000007</c:v>
                </c:pt>
                <c:pt idx="5">
                  <c:v>0.45000000000000007</c:v>
                </c:pt>
                <c:pt idx="6">
                  <c:v>0.45000000000000007</c:v>
                </c:pt>
                <c:pt idx="7">
                  <c:v>0.45000000000000007</c:v>
                </c:pt>
                <c:pt idx="8">
                  <c:v>0.45000000000000007</c:v>
                </c:pt>
                <c:pt idx="9">
                  <c:v>0.45000000000000007</c:v>
                </c:pt>
                <c:pt idx="10">
                  <c:v>0.45000000000000007</c:v>
                </c:pt>
                <c:pt idx="11">
                  <c:v>0.45000000000000007</c:v>
                </c:pt>
                <c:pt idx="12">
                  <c:v>0.45000000000000007</c:v>
                </c:pt>
                <c:pt idx="13">
                  <c:v>0.45000000000000007</c:v>
                </c:pt>
                <c:pt idx="14">
                  <c:v>0.45000000000000007</c:v>
                </c:pt>
                <c:pt idx="15">
                  <c:v>0.45000000000000007</c:v>
                </c:pt>
                <c:pt idx="16">
                  <c:v>0.45000000000000007</c:v>
                </c:pt>
                <c:pt idx="17">
                  <c:v>0.45000000000000007</c:v>
                </c:pt>
                <c:pt idx="18">
                  <c:v>0.45000000000000007</c:v>
                </c:pt>
                <c:pt idx="19">
                  <c:v>0.45000000000000007</c:v>
                </c:pt>
                <c:pt idx="20">
                  <c:v>0.45000000000000007</c:v>
                </c:pt>
                <c:pt idx="21">
                  <c:v>0.45000000000000007</c:v>
                </c:pt>
                <c:pt idx="22">
                  <c:v>0.45000000000000007</c:v>
                </c:pt>
                <c:pt idx="23">
                  <c:v>0.45000000000000007</c:v>
                </c:pt>
                <c:pt idx="24">
                  <c:v>0.37004087172688316</c:v>
                </c:pt>
                <c:pt idx="25">
                  <c:v>0.40988771316199546</c:v>
                </c:pt>
                <c:pt idx="26">
                  <c:v>0.41050513587309201</c:v>
                </c:pt>
                <c:pt idx="27">
                  <c:v>0.35120176018315719</c:v>
                </c:pt>
                <c:pt idx="28">
                  <c:v>0.31122115783662052</c:v>
                </c:pt>
                <c:pt idx="29">
                  <c:v>0.33162683313541175</c:v>
                </c:pt>
                <c:pt idx="30">
                  <c:v>0.3794920189804738</c:v>
                </c:pt>
                <c:pt idx="31">
                  <c:v>0.42729954343183973</c:v>
                </c:pt>
                <c:pt idx="32">
                  <c:v>0.40789343586598226</c:v>
                </c:pt>
                <c:pt idx="33">
                  <c:v>0.41968073327363298</c:v>
                </c:pt>
                <c:pt idx="34">
                  <c:v>0.42737662270527699</c:v>
                </c:pt>
                <c:pt idx="35">
                  <c:v>0.44994849281184923</c:v>
                </c:pt>
                <c:pt idx="36">
                  <c:v>0.44726720977105205</c:v>
                </c:pt>
              </c:numCache>
            </c:numRef>
          </c:val>
        </c:ser>
        <c:ser>
          <c:idx val="5"/>
          <c:order val="2"/>
          <c:tx>
            <c:strRef>
              <c:f>Data!$KJ$5</c:f>
              <c:strCache>
                <c:ptCount val="1"/>
                <c:pt idx="0">
                  <c:v>Negative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Data!$KJ$7:$KJ$66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3"/>
          <c:order val="3"/>
          <c:tx>
            <c:strRef>
              <c:f>Data!$KI$5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Data!$KI$7:$KI$66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1"/>
          <c:order val="4"/>
          <c:tx>
            <c:strRef>
              <c:f>Data!$KH$5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Data!$KH$7:$KH$66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2"/>
          <c:order val="5"/>
          <c:tx>
            <c:strRef>
              <c:f>Data!$KG$5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Data!$KG$7:$KG$66</c:f>
              <c:numCache>
                <c:formatCode>0.0%</c:formatCode>
                <c:ptCount val="37"/>
                <c:pt idx="0">
                  <c:v>0.34999999999999987</c:v>
                </c:pt>
                <c:pt idx="1">
                  <c:v>0.34999999999999987</c:v>
                </c:pt>
                <c:pt idx="2">
                  <c:v>0.34999999999999987</c:v>
                </c:pt>
                <c:pt idx="3">
                  <c:v>0.34999999999999987</c:v>
                </c:pt>
                <c:pt idx="4">
                  <c:v>0.34999999999999987</c:v>
                </c:pt>
                <c:pt idx="5">
                  <c:v>0.34999999999999987</c:v>
                </c:pt>
                <c:pt idx="6">
                  <c:v>0.34999999999999987</c:v>
                </c:pt>
                <c:pt idx="7">
                  <c:v>0.34999999999999987</c:v>
                </c:pt>
                <c:pt idx="8">
                  <c:v>0.34999999999999987</c:v>
                </c:pt>
                <c:pt idx="9">
                  <c:v>0.34999999999999987</c:v>
                </c:pt>
                <c:pt idx="10">
                  <c:v>0.34999999999999987</c:v>
                </c:pt>
                <c:pt idx="11">
                  <c:v>0.34999999999999987</c:v>
                </c:pt>
                <c:pt idx="12">
                  <c:v>0.34999999999999987</c:v>
                </c:pt>
                <c:pt idx="13">
                  <c:v>0.34999999999999987</c:v>
                </c:pt>
                <c:pt idx="14">
                  <c:v>0.34999999999999987</c:v>
                </c:pt>
                <c:pt idx="15">
                  <c:v>0.34999999999999987</c:v>
                </c:pt>
                <c:pt idx="16">
                  <c:v>0.34999999999999987</c:v>
                </c:pt>
                <c:pt idx="17">
                  <c:v>0.34999999999999987</c:v>
                </c:pt>
                <c:pt idx="18">
                  <c:v>0.34999999999999987</c:v>
                </c:pt>
                <c:pt idx="19">
                  <c:v>0.34999999999999987</c:v>
                </c:pt>
                <c:pt idx="20">
                  <c:v>0.34999999999999987</c:v>
                </c:pt>
                <c:pt idx="21">
                  <c:v>0.34999999999999987</c:v>
                </c:pt>
                <c:pt idx="22">
                  <c:v>0.34999999999999987</c:v>
                </c:pt>
                <c:pt idx="23">
                  <c:v>0.34999999999999987</c:v>
                </c:pt>
                <c:pt idx="24">
                  <c:v>0.42995912827311678</c:v>
                </c:pt>
                <c:pt idx="25">
                  <c:v>0.39011228683800447</c:v>
                </c:pt>
                <c:pt idx="26">
                  <c:v>0.38949486412690804</c:v>
                </c:pt>
                <c:pt idx="27">
                  <c:v>0.44879823981684286</c:v>
                </c:pt>
                <c:pt idx="28">
                  <c:v>0.48877884216337941</c:v>
                </c:pt>
                <c:pt idx="29">
                  <c:v>0.4683731668645883</c:v>
                </c:pt>
                <c:pt idx="30">
                  <c:v>0.42050798101952624</c:v>
                </c:pt>
                <c:pt idx="31">
                  <c:v>0.3727004565681602</c:v>
                </c:pt>
                <c:pt idx="32">
                  <c:v>0.39210656413401779</c:v>
                </c:pt>
                <c:pt idx="33">
                  <c:v>0.38031926672636707</c:v>
                </c:pt>
                <c:pt idx="34">
                  <c:v>0.37262337729472295</c:v>
                </c:pt>
                <c:pt idx="35">
                  <c:v>0.3500515071881507</c:v>
                </c:pt>
                <c:pt idx="36">
                  <c:v>0.35273279022894788</c:v>
                </c:pt>
              </c:numCache>
            </c:numRef>
          </c:val>
        </c:ser>
        <c:axId val="221701632"/>
        <c:axId val="221703168"/>
      </c:areaChart>
      <c:lineChart>
        <c:grouping val="standard"/>
        <c:ser>
          <c:idx val="0"/>
          <c:order val="0"/>
          <c:tx>
            <c:strRef>
              <c:f>Data!$KE$5</c:f>
              <c:strCache>
                <c:ptCount val="1"/>
                <c:pt idx="0">
                  <c:v>Not for profit percentage YTD variance against budget</c:v>
                </c:pt>
              </c:strCache>
            </c:strRef>
          </c:tx>
          <c:spPr>
            <a:ln>
              <a:solidFill>
                <a:schemeClr val="tx1"/>
              </a:solidFill>
            </a:ln>
          </c:spPr>
          <c:dPt>
            <c:idx val="12"/>
            <c:spPr>
              <a:ln>
                <a:noFill/>
              </a:ln>
            </c:spPr>
          </c:dPt>
          <c:dPt>
            <c:idx val="24"/>
            <c:spPr>
              <a:ln>
                <a:noFill/>
              </a:ln>
            </c:spPr>
          </c:dPt>
          <c:dPt>
            <c:idx val="36"/>
            <c:spPr>
              <a:ln>
                <a:noFill/>
              </a:ln>
            </c:spPr>
          </c:dPt>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Data!$KE$7:$KE$66</c:f>
              <c:numCache>
                <c:formatCode>0.0%</c:formatCode>
                <c:ptCount val="37"/>
                <c:pt idx="0">
                  <c:v>0.623</c:v>
                </c:pt>
                <c:pt idx="1">
                  <c:v>0.66639999999999999</c:v>
                </c:pt>
                <c:pt idx="2">
                  <c:v>0.59299999999999997</c:v>
                </c:pt>
                <c:pt idx="3">
                  <c:v>0.52200000000000002</c:v>
                </c:pt>
                <c:pt idx="4">
                  <c:v>0.47799999999999998</c:v>
                </c:pt>
                <c:pt idx="5">
                  <c:v>0.55400000000000005</c:v>
                </c:pt>
                <c:pt idx="6">
                  <c:v>0.58760000000000001</c:v>
                </c:pt>
                <c:pt idx="7">
                  <c:v>0.60499999999999998</c:v>
                </c:pt>
                <c:pt idx="8">
                  <c:v>0.58199999999999996</c:v>
                </c:pt>
                <c:pt idx="9">
                  <c:v>0.72699999999999998</c:v>
                </c:pt>
                <c:pt idx="10">
                  <c:v>0.58599999999999997</c:v>
                </c:pt>
                <c:pt idx="11">
                  <c:v>0.59130000000000005</c:v>
                </c:pt>
                <c:pt idx="12">
                  <c:v>0.53620000000000001</c:v>
                </c:pt>
                <c:pt idx="13">
                  <c:v>0.57699999999999996</c:v>
                </c:pt>
                <c:pt idx="14">
                  <c:v>0.56899999999999995</c:v>
                </c:pt>
                <c:pt idx="15">
                  <c:v>0.499</c:v>
                </c:pt>
                <c:pt idx="16">
                  <c:v>0.45800000000000002</c:v>
                </c:pt>
                <c:pt idx="17">
                  <c:v>0.47499999999999998</c:v>
                </c:pt>
                <c:pt idx="18">
                  <c:v>0.52400000000000002</c:v>
                </c:pt>
                <c:pt idx="19">
                  <c:v>0.55600000000000005</c:v>
                </c:pt>
                <c:pt idx="20">
                  <c:v>0.54700000000000004</c:v>
                </c:pt>
                <c:pt idx="21">
                  <c:v>0.55800000000000005</c:v>
                </c:pt>
                <c:pt idx="22">
                  <c:v>0.56299999999999994</c:v>
                </c:pt>
                <c:pt idx="23">
                  <c:v>0.58299999999999996</c:v>
                </c:pt>
                <c:pt idx="24">
                  <c:v>0.46600000000000003</c:v>
                </c:pt>
                <c:pt idx="25">
                  <c:v>0.57399999999999995</c:v>
                </c:pt>
                <c:pt idx="26">
                  <c:v>0.53300000000000003</c:v>
                </c:pt>
                <c:pt idx="27">
                  <c:v>0.46500000000000002</c:v>
                </c:pt>
                <c:pt idx="28">
                  <c:v>0.432</c:v>
                </c:pt>
                <c:pt idx="29">
                  <c:v>0.46300000000000002</c:v>
                </c:pt>
                <c:pt idx="30">
                  <c:v>0.496</c:v>
                </c:pt>
                <c:pt idx="31">
                  <c:v>0.51200000000000001</c:v>
                </c:pt>
                <c:pt idx="32">
                  <c:v>0.504</c:v>
                </c:pt>
                <c:pt idx="33">
                  <c:v>0.58799999999999997</c:v>
                </c:pt>
                <c:pt idx="34">
                  <c:v>0.50660000000000005</c:v>
                </c:pt>
                <c:pt idx="35">
                  <c:v>0.496</c:v>
                </c:pt>
                <c:pt idx="36">
                  <c:v>0.629</c:v>
                </c:pt>
              </c:numCache>
            </c:numRef>
          </c:val>
        </c:ser>
        <c:marker val="1"/>
        <c:axId val="221701632"/>
        <c:axId val="221703168"/>
      </c:lineChart>
      <c:dateAx>
        <c:axId val="221701632"/>
        <c:scaling>
          <c:orientation val="minMax"/>
        </c:scaling>
        <c:axPos val="b"/>
        <c:numFmt formatCode="mmm\-yy" sourceLinked="1"/>
        <c:tickLblPos val="low"/>
        <c:txPr>
          <a:bodyPr rot="-5400000" vert="horz"/>
          <a:lstStyle/>
          <a:p>
            <a:pPr>
              <a:defRPr sz="800"/>
            </a:pPr>
            <a:endParaRPr lang="en-US"/>
          </a:p>
        </c:txPr>
        <c:crossAx val="221703168"/>
        <c:crosses val="autoZero"/>
        <c:auto val="1"/>
        <c:lblOffset val="100"/>
      </c:dateAx>
      <c:valAx>
        <c:axId val="221703168"/>
        <c:scaling>
          <c:orientation val="minMax"/>
          <c:max val="0.9"/>
          <c:min val="0.30000000000000032"/>
        </c:scaling>
        <c:axPos val="l"/>
        <c:numFmt formatCode="0.0%" sourceLinked="0"/>
        <c:tickLblPos val="nextTo"/>
        <c:crossAx val="22170163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92"/>
        </c:manualLayout>
      </c:layout>
      <c:areaChart>
        <c:grouping val="stacked"/>
        <c:ser>
          <c:idx val="4"/>
          <c:order val="1"/>
          <c:tx>
            <c:strRef>
              <c:f>Data!$KB$5</c:f>
              <c:strCache>
                <c:ptCount val="1"/>
                <c:pt idx="0">
                  <c:v>Negative Green Range</c:v>
                </c:pt>
              </c:strCache>
            </c:strRef>
          </c:tx>
          <c:val>
            <c:numRef>
              <c:f>Data!$KB$7:$KB$66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5"/>
          <c:order val="2"/>
          <c:tx>
            <c:strRef>
              <c:f>Data!$KC$5</c:f>
              <c:strCache>
                <c:ptCount val="1"/>
                <c:pt idx="0">
                  <c:v>Negative Amber Range</c:v>
                </c:pt>
              </c:strCache>
            </c:strRef>
          </c:tx>
          <c:val>
            <c:numRef>
              <c:f>Data!$KC$7:$KC$66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6"/>
          <c:order val="3"/>
          <c:tx>
            <c:strRef>
              <c:f>Data!$KD$5</c:f>
              <c:strCache>
                <c:ptCount val="1"/>
                <c:pt idx="0">
                  <c:v>Negative Red Range</c:v>
                </c:pt>
              </c:strCache>
            </c:strRef>
          </c:tx>
          <c:val>
            <c:numRef>
              <c:f>Data!$KD$7:$KD$66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2"/>
          <c:order val="4"/>
          <c:tx>
            <c:strRef>
              <c:f>Data!$KA$5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Data!$KA$7:$KA$66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1"/>
          <c:order val="5"/>
          <c:tx>
            <c:strRef>
              <c:f>Data!$JZ$5</c:f>
              <c:strCache>
                <c:ptCount val="1"/>
                <c:pt idx="0">
                  <c:v>Amber Range</c:v>
                </c:pt>
              </c:strCache>
            </c:strRef>
          </c:tx>
          <c:spPr>
            <a:solidFill>
              <a:schemeClr val="accent6">
                <a:lumMod val="40000"/>
                <a:lumOff val="60000"/>
              </a:schemeClr>
            </a:solidFill>
            <a:ln>
              <a:noFill/>
            </a:ln>
          </c:spPr>
          <c:val>
            <c:numRef>
              <c:f>Data!$JZ$7:$JZ$66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3"/>
          <c:order val="6"/>
          <c:tx>
            <c:strRef>
              <c:f>Data!$JY$5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Data!$JY$7:$JY$66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axId val="221766400"/>
        <c:axId val="221767936"/>
      </c:areaChart>
      <c:lineChart>
        <c:grouping val="standard"/>
        <c:ser>
          <c:idx val="0"/>
          <c:order val="0"/>
          <c:tx>
            <c:strRef>
              <c:f>Data!$JV$5</c:f>
              <c:strCache>
                <c:ptCount val="1"/>
                <c:pt idx="0">
                  <c:v>GJNH patient bed night usage. YTD variance</c:v>
                </c:pt>
              </c:strCache>
            </c:strRef>
          </c:tx>
          <c:spPr>
            <a:ln>
              <a:solidFill>
                <a:schemeClr val="tx1"/>
              </a:solidFill>
            </a:ln>
          </c:spPr>
          <c:dPt>
            <c:idx val="12"/>
            <c:spPr>
              <a:ln>
                <a:noFill/>
              </a:ln>
            </c:spPr>
          </c:dPt>
          <c:dPt>
            <c:idx val="24"/>
            <c:spPr>
              <a:ln>
                <a:noFill/>
              </a:ln>
            </c:spPr>
          </c:dPt>
          <c:dPt>
            <c:idx val="36"/>
            <c:spPr>
              <a:ln>
                <a:noFill/>
              </a:ln>
            </c:spPr>
          </c:dPt>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Data!$JV$7:$JV$66</c:f>
              <c:numCache>
                <c:formatCode>0.0%</c:formatCode>
                <c:ptCount val="37"/>
                <c:pt idx="0">
                  <c:v>4.0000000000000001E-3</c:v>
                </c:pt>
                <c:pt idx="1">
                  <c:v>9.9400000000000002E-2</c:v>
                </c:pt>
                <c:pt idx="2">
                  <c:v>0.111</c:v>
                </c:pt>
                <c:pt idx="3">
                  <c:v>0.1431</c:v>
                </c:pt>
                <c:pt idx="4">
                  <c:v>0.14149999999999999</c:v>
                </c:pt>
                <c:pt idx="5">
                  <c:v>0.1157</c:v>
                </c:pt>
                <c:pt idx="6">
                  <c:v>0.1368</c:v>
                </c:pt>
                <c:pt idx="7">
                  <c:v>0.12889999999999999</c:v>
                </c:pt>
                <c:pt idx="8">
                  <c:v>0.1163</c:v>
                </c:pt>
                <c:pt idx="9">
                  <c:v>0.11799999999999999</c:v>
                </c:pt>
                <c:pt idx="10">
                  <c:v>0.11310000000000001</c:v>
                </c:pt>
                <c:pt idx="11">
                  <c:v>0.10100000000000001</c:v>
                </c:pt>
                <c:pt idx="12">
                  <c:v>-0.14410000000000001</c:v>
                </c:pt>
                <c:pt idx="13">
                  <c:v>-8.5699999999999998E-2</c:v>
                </c:pt>
                <c:pt idx="14">
                  <c:v>-5.3199999999999997E-2</c:v>
                </c:pt>
                <c:pt idx="15">
                  <c:v>-4.3499999999999997E-2</c:v>
                </c:pt>
                <c:pt idx="16">
                  <c:v>1.4E-3</c:v>
                </c:pt>
                <c:pt idx="17">
                  <c:v>-6.0000000000000001E-3</c:v>
                </c:pt>
                <c:pt idx="18">
                  <c:v>6.0000000000000001E-3</c:v>
                </c:pt>
                <c:pt idx="19">
                  <c:v>5.0000000000000001E-3</c:v>
                </c:pt>
                <c:pt idx="20">
                  <c:v>2E-3</c:v>
                </c:pt>
                <c:pt idx="21">
                  <c:v>1.4E-2</c:v>
                </c:pt>
                <c:pt idx="22">
                  <c:v>2.4E-2</c:v>
                </c:pt>
                <c:pt idx="23">
                  <c:v>0.02</c:v>
                </c:pt>
                <c:pt idx="24">
                  <c:v>-3.7199999999999997E-2</c:v>
                </c:pt>
                <c:pt idx="25">
                  <c:v>-5.1799999999999999E-2</c:v>
                </c:pt>
                <c:pt idx="26">
                  <c:v>-6.2E-2</c:v>
                </c:pt>
                <c:pt idx="27">
                  <c:v>-1.2E-2</c:v>
                </c:pt>
                <c:pt idx="28">
                  <c:v>-3.3999999999999998E-3</c:v>
                </c:pt>
                <c:pt idx="29">
                  <c:v>-2.2800000000000001E-2</c:v>
                </c:pt>
                <c:pt idx="30">
                  <c:v>2.6167471819645734E-2</c:v>
                </c:pt>
                <c:pt idx="31">
                  <c:v>2.9411764705882353E-2</c:v>
                </c:pt>
                <c:pt idx="32">
                  <c:v>1.6899999999999998E-2</c:v>
                </c:pt>
                <c:pt idx="33">
                  <c:v>8.7890625E-3</c:v>
                </c:pt>
                <c:pt idx="34">
                  <c:v>1.5232292460015233E-3</c:v>
                </c:pt>
                <c:pt idx="35">
                  <c:v>-7.5687005123428039E-3</c:v>
                </c:pt>
                <c:pt idx="36">
                  <c:v>-8.3612040133779261E-3</c:v>
                </c:pt>
              </c:numCache>
            </c:numRef>
          </c:val>
        </c:ser>
        <c:marker val="1"/>
        <c:axId val="221766400"/>
        <c:axId val="221767936"/>
      </c:lineChart>
      <c:dateAx>
        <c:axId val="221766400"/>
        <c:scaling>
          <c:orientation val="minMax"/>
        </c:scaling>
        <c:axPos val="b"/>
        <c:numFmt formatCode="mmm\-yy" sourceLinked="1"/>
        <c:tickLblPos val="low"/>
        <c:txPr>
          <a:bodyPr rot="-5400000" vert="horz"/>
          <a:lstStyle/>
          <a:p>
            <a:pPr>
              <a:defRPr sz="800"/>
            </a:pPr>
            <a:endParaRPr lang="en-US"/>
          </a:p>
        </c:txPr>
        <c:crossAx val="221767936"/>
        <c:crosses val="autoZero"/>
        <c:auto val="1"/>
        <c:lblOffset val="100"/>
      </c:dateAx>
      <c:valAx>
        <c:axId val="221767936"/>
        <c:scaling>
          <c:orientation val="minMax"/>
          <c:max val="0.15000000000000024"/>
          <c:min val="-0.15000000000000024"/>
        </c:scaling>
        <c:axPos val="l"/>
        <c:numFmt formatCode="0.0%" sourceLinked="0"/>
        <c:tickLblPos val="nextTo"/>
        <c:crossAx val="221766400"/>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92"/>
        </c:manualLayout>
      </c:layout>
      <c:areaChart>
        <c:grouping val="stacked"/>
        <c:ser>
          <c:idx val="2"/>
          <c:order val="1"/>
          <c:tx>
            <c:strRef>
              <c:f>Data!$KM$5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Data!$KM$19:$KM$66</c:f>
              <c:numCache>
                <c:formatCode>0.0%</c:formatCode>
                <c:ptCount val="25"/>
                <c:pt idx="0">
                  <c:v>0.85</c:v>
                </c:pt>
                <c:pt idx="1">
                  <c:v>0.85</c:v>
                </c:pt>
                <c:pt idx="2">
                  <c:v>0.85</c:v>
                </c:pt>
                <c:pt idx="3">
                  <c:v>0.85</c:v>
                </c:pt>
                <c:pt idx="4">
                  <c:v>0.85</c:v>
                </c:pt>
                <c:pt idx="5">
                  <c:v>0.85</c:v>
                </c:pt>
                <c:pt idx="6">
                  <c:v>0.85</c:v>
                </c:pt>
                <c:pt idx="7">
                  <c:v>0.85</c:v>
                </c:pt>
                <c:pt idx="8">
                  <c:v>0.85</c:v>
                </c:pt>
                <c:pt idx="9">
                  <c:v>0.85</c:v>
                </c:pt>
                <c:pt idx="10">
                  <c:v>0.85</c:v>
                </c:pt>
                <c:pt idx="11">
                  <c:v>0.85</c:v>
                </c:pt>
                <c:pt idx="12">
                  <c:v>0.85</c:v>
                </c:pt>
                <c:pt idx="13">
                  <c:v>0.85</c:v>
                </c:pt>
                <c:pt idx="14">
                  <c:v>0.85</c:v>
                </c:pt>
                <c:pt idx="15">
                  <c:v>0.85</c:v>
                </c:pt>
                <c:pt idx="16">
                  <c:v>0.85</c:v>
                </c:pt>
                <c:pt idx="17">
                  <c:v>0.85</c:v>
                </c:pt>
                <c:pt idx="18">
                  <c:v>0.85</c:v>
                </c:pt>
                <c:pt idx="19">
                  <c:v>0.85</c:v>
                </c:pt>
                <c:pt idx="20">
                  <c:v>0.85</c:v>
                </c:pt>
                <c:pt idx="21">
                  <c:v>0.85</c:v>
                </c:pt>
                <c:pt idx="22">
                  <c:v>0.85</c:v>
                </c:pt>
                <c:pt idx="23">
                  <c:v>0.85</c:v>
                </c:pt>
                <c:pt idx="24">
                  <c:v>0.86</c:v>
                </c:pt>
              </c:numCache>
            </c:numRef>
          </c:val>
        </c:ser>
        <c:ser>
          <c:idx val="3"/>
          <c:order val="2"/>
          <c:tx>
            <c:strRef>
              <c:f>Data!$KN$5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Data!$KN$19:$KN$66</c:f>
              <c:numCache>
                <c:formatCode>0.0%</c:formatCode>
                <c:ptCount val="25"/>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0.14000000000000001</c:v>
                </c:pt>
              </c:numCache>
            </c:numRef>
          </c:val>
        </c:ser>
        <c:axId val="221814144"/>
        <c:axId val="221820032"/>
      </c:areaChart>
      <c:lineChart>
        <c:grouping val="standard"/>
        <c:ser>
          <c:idx val="0"/>
          <c:order val="0"/>
          <c:tx>
            <c:strRef>
              <c:f>Data!$KL$5</c:f>
              <c:strCache>
                <c:ptCount val="1"/>
                <c:pt idx="0">
                  <c:v>Review Pro Quality Score (also known as "Global Index Review Score" and "Guest Survey"</c:v>
                </c:pt>
              </c:strCache>
            </c:strRef>
          </c:tx>
          <c:spPr>
            <a:ln>
              <a:solidFill>
                <a:schemeClr val="tx1"/>
              </a:solidFill>
            </a:ln>
          </c:spPr>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Data!$KL$19:$KL$66</c:f>
              <c:numCache>
                <c:formatCode>0.0%</c:formatCode>
                <c:ptCount val="25"/>
                <c:pt idx="0">
                  <c:v>0.89600000000000002</c:v>
                </c:pt>
                <c:pt idx="1">
                  <c:v>0.874</c:v>
                </c:pt>
                <c:pt idx="2">
                  <c:v>0.878</c:v>
                </c:pt>
                <c:pt idx="3">
                  <c:v>0.90300000000000002</c:v>
                </c:pt>
                <c:pt idx="4">
                  <c:v>0.85399999999999998</c:v>
                </c:pt>
                <c:pt idx="5">
                  <c:v>0.874</c:v>
                </c:pt>
                <c:pt idx="6">
                  <c:v>0.82699999999999996</c:v>
                </c:pt>
                <c:pt idx="7">
                  <c:v>0.88900000000000001</c:v>
                </c:pt>
                <c:pt idx="8">
                  <c:v>0.86299999999999999</c:v>
                </c:pt>
                <c:pt idx="9">
                  <c:v>0.86699999999999999</c:v>
                </c:pt>
                <c:pt idx="10">
                  <c:v>0.86</c:v>
                </c:pt>
                <c:pt idx="11">
                  <c:v>0.86499999999999999</c:v>
                </c:pt>
                <c:pt idx="12">
                  <c:v>0.876</c:v>
                </c:pt>
                <c:pt idx="13">
                  <c:v>0.89900000000000002</c:v>
                </c:pt>
                <c:pt idx="14">
                  <c:v>0.877</c:v>
                </c:pt>
                <c:pt idx="15">
                  <c:v>0.86899999999999999</c:v>
                </c:pt>
                <c:pt idx="16">
                  <c:v>0.875</c:v>
                </c:pt>
                <c:pt idx="17">
                  <c:v>0.91700000000000004</c:v>
                </c:pt>
                <c:pt idx="18">
                  <c:v>0.88600000000000001</c:v>
                </c:pt>
                <c:pt idx="19">
                  <c:v>0.879</c:v>
                </c:pt>
                <c:pt idx="20">
                  <c:v>0.86399999999999999</c:v>
                </c:pt>
                <c:pt idx="21">
                  <c:v>0.89200000000000002</c:v>
                </c:pt>
                <c:pt idx="22">
                  <c:v>0.88500000000000001</c:v>
                </c:pt>
                <c:pt idx="23">
                  <c:v>0.879</c:v>
                </c:pt>
                <c:pt idx="24">
                  <c:v>0.88100000000000001</c:v>
                </c:pt>
              </c:numCache>
            </c:numRef>
          </c:val>
        </c:ser>
        <c:marker val="1"/>
        <c:axId val="221814144"/>
        <c:axId val="221820032"/>
      </c:lineChart>
      <c:dateAx>
        <c:axId val="221814144"/>
        <c:scaling>
          <c:orientation val="minMax"/>
        </c:scaling>
        <c:axPos val="b"/>
        <c:numFmt formatCode="mmm\-yy" sourceLinked="1"/>
        <c:tickLblPos val="low"/>
        <c:txPr>
          <a:bodyPr rot="-5400000" vert="horz"/>
          <a:lstStyle/>
          <a:p>
            <a:pPr>
              <a:defRPr sz="800"/>
            </a:pPr>
            <a:endParaRPr lang="en-US"/>
          </a:p>
        </c:txPr>
        <c:crossAx val="221820032"/>
        <c:crosses val="autoZero"/>
        <c:auto val="1"/>
        <c:lblOffset val="100"/>
      </c:dateAx>
      <c:valAx>
        <c:axId val="221820032"/>
        <c:scaling>
          <c:orientation val="minMax"/>
          <c:max val="1"/>
          <c:min val="0.8"/>
        </c:scaling>
        <c:axPos val="l"/>
        <c:numFmt formatCode="0.0%" sourceLinked="0"/>
        <c:tickLblPos val="nextTo"/>
        <c:crossAx val="221814144"/>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214"/>
        </c:manualLayout>
      </c:layout>
      <c:areaChart>
        <c:grouping val="stacked"/>
        <c:ser>
          <c:idx val="4"/>
          <c:order val="1"/>
          <c:tx>
            <c:strRef>
              <c:f>Data!$KB$5</c:f>
              <c:strCache>
                <c:ptCount val="1"/>
                <c:pt idx="0">
                  <c:v>Negative Green Range</c:v>
                </c:pt>
              </c:strCache>
            </c:strRef>
          </c:tx>
          <c:val>
            <c:numRef>
              <c:f>Data!$KB$7:$KB$66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5"/>
          <c:order val="2"/>
          <c:tx>
            <c:strRef>
              <c:f>Data!$KC$5</c:f>
              <c:strCache>
                <c:ptCount val="1"/>
                <c:pt idx="0">
                  <c:v>Negative Amber Range</c:v>
                </c:pt>
              </c:strCache>
            </c:strRef>
          </c:tx>
          <c:val>
            <c:numRef>
              <c:f>Data!$KC$7:$KC$66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6"/>
          <c:order val="3"/>
          <c:tx>
            <c:strRef>
              <c:f>Data!$KD$5</c:f>
              <c:strCache>
                <c:ptCount val="1"/>
                <c:pt idx="0">
                  <c:v>Negative Red Range</c:v>
                </c:pt>
              </c:strCache>
            </c:strRef>
          </c:tx>
          <c:val>
            <c:numRef>
              <c:f>Data!$KD$7:$KD$66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2"/>
          <c:order val="4"/>
          <c:tx>
            <c:strRef>
              <c:f>Data!$KA$5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Data!$KA$7:$KA$66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1"/>
          <c:order val="5"/>
          <c:tx>
            <c:strRef>
              <c:f>Data!$JZ$5</c:f>
              <c:strCache>
                <c:ptCount val="1"/>
                <c:pt idx="0">
                  <c:v>Amber Range</c:v>
                </c:pt>
              </c:strCache>
            </c:strRef>
          </c:tx>
          <c:spPr>
            <a:solidFill>
              <a:schemeClr val="accent6">
                <a:lumMod val="40000"/>
                <a:lumOff val="60000"/>
              </a:schemeClr>
            </a:solidFill>
            <a:ln>
              <a:noFill/>
            </a:ln>
          </c:spPr>
          <c:val>
            <c:numRef>
              <c:f>Data!$JZ$7:$JZ$66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ser>
          <c:idx val="3"/>
          <c:order val="6"/>
          <c:tx>
            <c:strRef>
              <c:f>Data!$JY$5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Data!$JY$7:$JY$66</c:f>
              <c:numCache>
                <c:formatCode>0.0%</c:formatCode>
                <c:ptCount val="37"/>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numCache>
            </c:numRef>
          </c:val>
        </c:ser>
        <c:axId val="227920128"/>
        <c:axId val="228200448"/>
      </c:areaChart>
      <c:lineChart>
        <c:grouping val="standard"/>
        <c:ser>
          <c:idx val="0"/>
          <c:order val="0"/>
          <c:tx>
            <c:strRef>
              <c:f>Data!$JS$5</c:f>
              <c:strCache>
                <c:ptCount val="1"/>
                <c:pt idx="0">
                  <c:v>Conference Delegates variance against YTD</c:v>
                </c:pt>
              </c:strCache>
            </c:strRef>
          </c:tx>
          <c:spPr>
            <a:ln>
              <a:solidFill>
                <a:schemeClr val="tx1"/>
              </a:solidFill>
            </a:ln>
          </c:spPr>
          <c:dPt>
            <c:idx val="12"/>
            <c:spPr>
              <a:ln>
                <a:noFill/>
              </a:ln>
            </c:spPr>
          </c:dPt>
          <c:dPt>
            <c:idx val="24"/>
            <c:spPr>
              <a:ln>
                <a:noFill/>
              </a:ln>
            </c:spPr>
          </c:dPt>
          <c:dLbls>
            <c:numFmt formatCode="0.0%" sourceLinked="0"/>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Data!$JS$19:$JS$66</c:f>
              <c:numCache>
                <c:formatCode>0.0%</c:formatCode>
                <c:ptCount val="25"/>
                <c:pt idx="0">
                  <c:v>6.0000000000000001E-3</c:v>
                </c:pt>
                <c:pt idx="1">
                  <c:v>2.3E-3</c:v>
                </c:pt>
                <c:pt idx="2">
                  <c:v>-9.3799999999999994E-2</c:v>
                </c:pt>
                <c:pt idx="3">
                  <c:v>-5.33E-2</c:v>
                </c:pt>
                <c:pt idx="4">
                  <c:v>-2.63E-2</c:v>
                </c:pt>
                <c:pt idx="5">
                  <c:v>-4.2799999999999998E-2</c:v>
                </c:pt>
                <c:pt idx="6">
                  <c:v>-8.6499999999999994E-2</c:v>
                </c:pt>
                <c:pt idx="7">
                  <c:v>-8.2699999999999996E-2</c:v>
                </c:pt>
                <c:pt idx="8">
                  <c:v>-0.11700000000000001</c:v>
                </c:pt>
                <c:pt idx="9">
                  <c:v>-0.1012</c:v>
                </c:pt>
                <c:pt idx="10">
                  <c:v>-0.10150000000000001</c:v>
                </c:pt>
                <c:pt idx="11">
                  <c:v>-9.4E-2</c:v>
                </c:pt>
                <c:pt idx="12">
                  <c:v>4.6699999999999998E-2</c:v>
                </c:pt>
                <c:pt idx="13">
                  <c:v>2.8999999999999998E-3</c:v>
                </c:pt>
                <c:pt idx="14">
                  <c:v>-1.6E-2</c:v>
                </c:pt>
                <c:pt idx="15">
                  <c:v>-1.89E-2</c:v>
                </c:pt>
                <c:pt idx="16">
                  <c:v>-1.3599999999999999E-2</c:v>
                </c:pt>
                <c:pt idx="17">
                  <c:v>-4.0000000000000002E-4</c:v>
                </c:pt>
                <c:pt idx="18">
                  <c:v>6.0000000000000001E-3</c:v>
                </c:pt>
                <c:pt idx="19">
                  <c:v>-1.0016406182540369E-2</c:v>
                </c:pt>
                <c:pt idx="20">
                  <c:v>3.0000000000000001E-3</c:v>
                </c:pt>
                <c:pt idx="21">
                  <c:v>3.4315983417779826E-2</c:v>
                </c:pt>
                <c:pt idx="22">
                  <c:v>3.2335160972866581E-2</c:v>
                </c:pt>
                <c:pt idx="23">
                  <c:v>9.6213919780082473E-3</c:v>
                </c:pt>
                <c:pt idx="24">
                  <c:v>7.9012345679012344E-2</c:v>
                </c:pt>
              </c:numCache>
            </c:numRef>
          </c:val>
        </c:ser>
        <c:marker val="1"/>
        <c:axId val="227920128"/>
        <c:axId val="228200448"/>
      </c:lineChart>
      <c:dateAx>
        <c:axId val="227920128"/>
        <c:scaling>
          <c:orientation val="minMax"/>
        </c:scaling>
        <c:axPos val="b"/>
        <c:numFmt formatCode="mmm\-yy" sourceLinked="1"/>
        <c:tickLblPos val="low"/>
        <c:txPr>
          <a:bodyPr rot="-5400000" vert="horz"/>
          <a:lstStyle/>
          <a:p>
            <a:pPr>
              <a:defRPr sz="800"/>
            </a:pPr>
            <a:endParaRPr lang="en-US"/>
          </a:p>
        </c:txPr>
        <c:crossAx val="228200448"/>
        <c:crosses val="autoZero"/>
        <c:auto val="1"/>
        <c:lblOffset val="100"/>
      </c:dateAx>
      <c:valAx>
        <c:axId val="228200448"/>
        <c:scaling>
          <c:orientation val="minMax"/>
          <c:max val="0.15000000000000024"/>
          <c:min val="-0.15000000000000024"/>
        </c:scaling>
        <c:axPos val="l"/>
        <c:numFmt formatCode="0.0%" sourceLinked="0"/>
        <c:tickLblPos val="nextTo"/>
        <c:crossAx val="227920128"/>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15"/>
        </c:manualLayout>
      </c:layout>
      <c:areaChart>
        <c:grouping val="stacked"/>
        <c:ser>
          <c:idx val="2"/>
          <c:order val="1"/>
          <c:tx>
            <c:strRef>
              <c:f>Data!$KP$5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Data!$KP$7:$KP$66</c:f>
              <c:numCache>
                <c:formatCode>General</c:formatCode>
                <c:ptCount val="37"/>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6</c:v>
                </c:pt>
                <c:pt idx="25">
                  <c:v>6</c:v>
                </c:pt>
                <c:pt idx="26">
                  <c:v>6</c:v>
                </c:pt>
                <c:pt idx="27">
                  <c:v>6</c:v>
                </c:pt>
                <c:pt idx="28">
                  <c:v>6</c:v>
                </c:pt>
                <c:pt idx="29">
                  <c:v>6</c:v>
                </c:pt>
                <c:pt idx="30">
                  <c:v>6</c:v>
                </c:pt>
                <c:pt idx="31">
                  <c:v>6</c:v>
                </c:pt>
                <c:pt idx="32">
                  <c:v>6</c:v>
                </c:pt>
                <c:pt idx="33">
                  <c:v>6</c:v>
                </c:pt>
                <c:pt idx="34">
                  <c:v>6</c:v>
                </c:pt>
                <c:pt idx="35">
                  <c:v>6</c:v>
                </c:pt>
                <c:pt idx="36">
                  <c:v>6</c:v>
                </c:pt>
              </c:numCache>
            </c:numRef>
          </c:val>
        </c:ser>
        <c:ser>
          <c:idx val="1"/>
          <c:order val="2"/>
          <c:tx>
            <c:strRef>
              <c:f>Data!$KQ$5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Data!$KQ$7:$KQ$66</c:f>
              <c:numCache>
                <c:formatCode>General</c:formatCode>
                <c:ptCount val="37"/>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numCache>
            </c:numRef>
          </c:val>
        </c:ser>
        <c:ser>
          <c:idx val="3"/>
          <c:order val="3"/>
          <c:tx>
            <c:strRef>
              <c:f>Data!$KR$5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Data!$KR$7:$KR$66</c:f>
              <c:numCache>
                <c:formatCode>General</c:formatCode>
                <c:ptCount val="37"/>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numCache>
            </c:numRef>
          </c:val>
        </c:ser>
        <c:axId val="228235520"/>
        <c:axId val="228257792"/>
      </c:areaChart>
      <c:lineChart>
        <c:grouping val="standard"/>
        <c:ser>
          <c:idx val="0"/>
          <c:order val="0"/>
          <c:tx>
            <c:strRef>
              <c:f>Data!$KO$5</c:f>
              <c:strCache>
                <c:ptCount val="1"/>
                <c:pt idx="0">
                  <c:v>Total number of new research projects approved each quarter</c:v>
                </c:pt>
              </c:strCache>
            </c:strRef>
          </c:tx>
          <c:spPr>
            <a:ln>
              <a:solidFill>
                <a:schemeClr val="tx1"/>
              </a:solidFill>
            </a:ln>
          </c:spPr>
          <c:dLbls>
            <c:numFmt formatCode="#,##0" sourceLinked="0"/>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Data!$KO$7:$KO$66</c:f>
              <c:numCache>
                <c:formatCode>General</c:formatCode>
                <c:ptCount val="37"/>
                <c:pt idx="2">
                  <c:v>7</c:v>
                </c:pt>
                <c:pt idx="5">
                  <c:v>8</c:v>
                </c:pt>
                <c:pt idx="8">
                  <c:v>12</c:v>
                </c:pt>
                <c:pt idx="11">
                  <c:v>14</c:v>
                </c:pt>
                <c:pt idx="14">
                  <c:v>14</c:v>
                </c:pt>
                <c:pt idx="17">
                  <c:v>9</c:v>
                </c:pt>
                <c:pt idx="20">
                  <c:v>9</c:v>
                </c:pt>
                <c:pt idx="23">
                  <c:v>11</c:v>
                </c:pt>
                <c:pt idx="26">
                  <c:v>10</c:v>
                </c:pt>
                <c:pt idx="29">
                  <c:v>13</c:v>
                </c:pt>
                <c:pt idx="32">
                  <c:v>11</c:v>
                </c:pt>
                <c:pt idx="35">
                  <c:v>9</c:v>
                </c:pt>
              </c:numCache>
            </c:numRef>
          </c:val>
        </c:ser>
        <c:marker val="1"/>
        <c:axId val="228235520"/>
        <c:axId val="228257792"/>
      </c:lineChart>
      <c:dateAx>
        <c:axId val="228235520"/>
        <c:scaling>
          <c:orientation val="minMax"/>
        </c:scaling>
        <c:axPos val="b"/>
        <c:numFmt formatCode="mmm\-yy" sourceLinked="1"/>
        <c:tickLblPos val="nextTo"/>
        <c:txPr>
          <a:bodyPr rot="-5400000" vert="horz"/>
          <a:lstStyle/>
          <a:p>
            <a:pPr>
              <a:defRPr sz="800"/>
            </a:pPr>
            <a:endParaRPr lang="en-US"/>
          </a:p>
        </c:txPr>
        <c:crossAx val="228257792"/>
        <c:crosses val="autoZero"/>
        <c:auto val="1"/>
        <c:lblOffset val="100"/>
      </c:dateAx>
      <c:valAx>
        <c:axId val="228257792"/>
        <c:scaling>
          <c:orientation val="minMax"/>
          <c:max val="15"/>
          <c:min val="0"/>
        </c:scaling>
        <c:axPos val="l"/>
        <c:numFmt formatCode="#,##0" sourceLinked="0"/>
        <c:tickLblPos val="nextTo"/>
        <c:crossAx val="22823552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48"/>
        </c:manualLayout>
      </c:layout>
      <c:areaChart>
        <c:grouping val="stacked"/>
        <c:ser>
          <c:idx val="2"/>
          <c:order val="1"/>
          <c:tx>
            <c:strRef>
              <c:f>Data!$KT$5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Data!$KT$7:$KT$66</c:f>
              <c:numCache>
                <c:formatCode>0.0%</c:formatCode>
                <c:ptCount val="37"/>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numCache>
            </c:numRef>
          </c:val>
        </c:ser>
        <c:ser>
          <c:idx val="3"/>
          <c:order val="2"/>
          <c:tx>
            <c:strRef>
              <c:f>Data!$KU$5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Data!$KU$7:$KU$66</c:f>
              <c:numCache>
                <c:formatCode>0.0%</c:formatCode>
                <c:ptCount val="37"/>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numCache>
            </c:numRef>
          </c:val>
        </c:ser>
        <c:axId val="228287616"/>
        <c:axId val="228289152"/>
      </c:areaChart>
      <c:lineChart>
        <c:grouping val="standard"/>
        <c:ser>
          <c:idx val="0"/>
          <c:order val="0"/>
          <c:tx>
            <c:strRef>
              <c:f>Data!$KS$5</c:f>
              <c:strCache>
                <c:ptCount val="1"/>
                <c:pt idx="0">
                  <c:v>Percentage of approvals for research projects within 30 Days</c:v>
                </c:pt>
              </c:strCache>
            </c:strRef>
          </c:tx>
          <c:spPr>
            <a:ln>
              <a:solidFill>
                <a:schemeClr val="tx1"/>
              </a:solidFill>
            </a:ln>
          </c:spPr>
          <c:dLbls>
            <c:numFmt formatCode="0.0%" sourceLinked="0"/>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Data!$KS$7:$KS$66</c:f>
              <c:numCache>
                <c:formatCode>0.0%</c:formatCode>
                <c:ptCount val="37"/>
                <c:pt idx="2">
                  <c:v>1</c:v>
                </c:pt>
                <c:pt idx="5">
                  <c:v>1</c:v>
                </c:pt>
                <c:pt idx="8">
                  <c:v>1</c:v>
                </c:pt>
                <c:pt idx="11">
                  <c:v>1</c:v>
                </c:pt>
                <c:pt idx="14">
                  <c:v>1</c:v>
                </c:pt>
                <c:pt idx="17">
                  <c:v>1</c:v>
                </c:pt>
                <c:pt idx="20">
                  <c:v>1</c:v>
                </c:pt>
                <c:pt idx="23">
                  <c:v>1</c:v>
                </c:pt>
                <c:pt idx="26">
                  <c:v>1</c:v>
                </c:pt>
                <c:pt idx="29">
                  <c:v>1</c:v>
                </c:pt>
                <c:pt idx="32">
                  <c:v>1</c:v>
                </c:pt>
                <c:pt idx="35">
                  <c:v>1</c:v>
                </c:pt>
              </c:numCache>
            </c:numRef>
          </c:val>
        </c:ser>
        <c:marker val="1"/>
        <c:axId val="228287616"/>
        <c:axId val="228289152"/>
      </c:lineChart>
      <c:dateAx>
        <c:axId val="228287616"/>
        <c:scaling>
          <c:orientation val="minMax"/>
        </c:scaling>
        <c:axPos val="b"/>
        <c:numFmt formatCode="mmm\-yy" sourceLinked="1"/>
        <c:tickLblPos val="nextTo"/>
        <c:txPr>
          <a:bodyPr rot="-5400000" vert="horz"/>
          <a:lstStyle/>
          <a:p>
            <a:pPr>
              <a:defRPr sz="800"/>
            </a:pPr>
            <a:endParaRPr lang="en-US"/>
          </a:p>
        </c:txPr>
        <c:crossAx val="228289152"/>
        <c:crosses val="autoZero"/>
        <c:auto val="1"/>
        <c:lblOffset val="100"/>
      </c:dateAx>
      <c:valAx>
        <c:axId val="228289152"/>
        <c:scaling>
          <c:orientation val="minMax"/>
          <c:max val="1"/>
          <c:min val="0"/>
        </c:scaling>
        <c:axPos val="l"/>
        <c:numFmt formatCode="0%" sourceLinked="0"/>
        <c:tickLblPos val="nextTo"/>
        <c:crossAx val="228287616"/>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81"/>
        </c:manualLayout>
      </c:layout>
      <c:areaChart>
        <c:grouping val="stacked"/>
        <c:ser>
          <c:idx val="2"/>
          <c:order val="1"/>
          <c:tx>
            <c:strRef>
              <c:f>Data!$KW$5</c:f>
              <c:strCache>
                <c:ptCount val="1"/>
                <c:pt idx="0">
                  <c:v>Red Range</c:v>
                </c:pt>
              </c:strCache>
            </c:strRef>
          </c:tx>
          <c:spPr>
            <a:solidFill>
              <a:schemeClr val="accent2">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(Data!$KW$9,Data!$KW$12,Data!$KW$15,Data!$KW$18,Data!$KW$21,Data!$KW$24,Data!$KW$27,Data!$KW$30,Data!$KW$33,Data!$KW$36,Data!$KW$39,Data!$KW$42)</c:f>
              <c:numCache>
                <c:formatCode>0.0%</c:formatCode>
                <c:ptCount val="12"/>
                <c:pt idx="0">
                  <c:v>0.6</c:v>
                </c:pt>
                <c:pt idx="1">
                  <c:v>0.6</c:v>
                </c:pt>
                <c:pt idx="2">
                  <c:v>0.6</c:v>
                </c:pt>
                <c:pt idx="3">
                  <c:v>0.6</c:v>
                </c:pt>
                <c:pt idx="4">
                  <c:v>0.6</c:v>
                </c:pt>
                <c:pt idx="5">
                  <c:v>0.6</c:v>
                </c:pt>
                <c:pt idx="6">
                  <c:v>0.6</c:v>
                </c:pt>
                <c:pt idx="7">
                  <c:v>0.6</c:v>
                </c:pt>
                <c:pt idx="8">
                  <c:v>0.6</c:v>
                </c:pt>
                <c:pt idx="9">
                  <c:v>0.6</c:v>
                </c:pt>
                <c:pt idx="10">
                  <c:v>0.6</c:v>
                </c:pt>
                <c:pt idx="11">
                  <c:v>0.6</c:v>
                </c:pt>
              </c:numCache>
            </c:numRef>
          </c:val>
        </c:ser>
        <c:ser>
          <c:idx val="1"/>
          <c:order val="2"/>
          <c:tx>
            <c:strRef>
              <c:f>Data!$KX$5</c:f>
              <c:strCache>
                <c:ptCount val="1"/>
                <c:pt idx="0">
                  <c:v>Amber Range</c:v>
                </c:pt>
              </c:strCache>
            </c:strRef>
          </c:tx>
          <c:spPr>
            <a:solidFill>
              <a:schemeClr val="accent6">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(Data!$KX$9,Data!$KX$12,Data!$KX$15,Data!$KX$18,Data!$KX$21,Data!$KX$24,Data!$KX$27,Data!$KX$30,Data!$KX$33,Data!$KX$36,Data!$KX$39,Data!$KX$42)</c:f>
              <c:numCache>
                <c:formatCode>0.0%</c:formatCode>
                <c:ptCount val="12"/>
                <c:pt idx="0">
                  <c:v>0.25</c:v>
                </c:pt>
                <c:pt idx="1">
                  <c:v>0.25</c:v>
                </c:pt>
                <c:pt idx="2">
                  <c:v>0.25</c:v>
                </c:pt>
                <c:pt idx="3">
                  <c:v>0.25</c:v>
                </c:pt>
                <c:pt idx="4">
                  <c:v>0.25</c:v>
                </c:pt>
                <c:pt idx="5">
                  <c:v>0.25</c:v>
                </c:pt>
                <c:pt idx="6">
                  <c:v>0.25</c:v>
                </c:pt>
                <c:pt idx="7">
                  <c:v>0.25</c:v>
                </c:pt>
                <c:pt idx="8">
                  <c:v>0.25</c:v>
                </c:pt>
                <c:pt idx="9">
                  <c:v>0.25</c:v>
                </c:pt>
                <c:pt idx="10">
                  <c:v>0.25</c:v>
                </c:pt>
                <c:pt idx="11">
                  <c:v>0.25</c:v>
                </c:pt>
              </c:numCache>
            </c:numRef>
          </c:val>
        </c:ser>
        <c:ser>
          <c:idx val="3"/>
          <c:order val="3"/>
          <c:tx>
            <c:strRef>
              <c:f>Data!$KY$5</c:f>
              <c:strCache>
                <c:ptCount val="1"/>
                <c:pt idx="0">
                  <c:v>Green Range</c:v>
                </c:pt>
              </c:strCache>
            </c:strRef>
          </c:tx>
          <c:spPr>
            <a:solidFill>
              <a:schemeClr val="accent3">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(Data!$KY$9,Data!$KY$12,Data!$KY$15,Data!$KY$18,Data!$KY$21,Data!$KY$24,Data!$KY$27,Data!$KY$30,Data!$KY$33,Data!$KY$36,Data!$KY$39,Data!$KY$42)</c:f>
              <c:numCache>
                <c:formatCode>0.0%</c:formatCode>
                <c:ptCount val="12"/>
                <c:pt idx="0">
                  <c:v>0.15</c:v>
                </c:pt>
                <c:pt idx="1">
                  <c:v>0.15</c:v>
                </c:pt>
                <c:pt idx="2">
                  <c:v>0.15</c:v>
                </c:pt>
                <c:pt idx="3">
                  <c:v>0.15</c:v>
                </c:pt>
                <c:pt idx="4">
                  <c:v>0.15</c:v>
                </c:pt>
                <c:pt idx="5">
                  <c:v>0.15</c:v>
                </c:pt>
                <c:pt idx="6">
                  <c:v>0.15</c:v>
                </c:pt>
                <c:pt idx="7">
                  <c:v>0.15</c:v>
                </c:pt>
                <c:pt idx="8">
                  <c:v>0.15</c:v>
                </c:pt>
                <c:pt idx="9">
                  <c:v>0.15</c:v>
                </c:pt>
                <c:pt idx="10">
                  <c:v>0.15</c:v>
                </c:pt>
                <c:pt idx="11">
                  <c:v>0.15</c:v>
                </c:pt>
              </c:numCache>
            </c:numRef>
          </c:val>
        </c:ser>
        <c:axId val="239018752"/>
        <c:axId val="239020288"/>
      </c:areaChart>
      <c:lineChart>
        <c:grouping val="standard"/>
        <c:ser>
          <c:idx val="0"/>
          <c:order val="0"/>
          <c:tx>
            <c:strRef>
              <c:f>Data!$KV$5</c:f>
              <c:strCache>
                <c:ptCount val="1"/>
                <c:pt idx="0">
                  <c:v>% actual recruitment to closed projects</c:v>
                </c:pt>
              </c:strCache>
            </c:strRef>
          </c:tx>
          <c:spPr>
            <a:ln>
              <a:solidFill>
                <a:schemeClr val="tx1"/>
              </a:solidFill>
            </a:ln>
          </c:spPr>
          <c:dLbls>
            <c:numFmt formatCode="0.0%" sourceLinked="0"/>
            <c:txPr>
              <a:bodyPr rot="-5400000" vert="horz"/>
              <a:lstStyle/>
              <a:p>
                <a:pPr>
                  <a:defRPr/>
                </a:pPr>
                <a:endParaRPr lang="en-US"/>
              </a:p>
            </c:txPr>
            <c:dLblPos val="b"/>
            <c:showVal val="1"/>
          </c:dLbls>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(Data!$KV$9,Data!$KV$12,Data!$KV$15,Data!$KV$18,Data!$KV$21,Data!$KV$24,Data!$KV$27,Data!$KV$30,Data!$KV$33,Data!$KV$36,Data!$KV$39,Data!$KV$42)</c:f>
              <c:numCache>
                <c:formatCode>0.0%</c:formatCode>
                <c:ptCount val="12"/>
                <c:pt idx="0">
                  <c:v>0.67</c:v>
                </c:pt>
                <c:pt idx="1">
                  <c:v>0</c:v>
                </c:pt>
                <c:pt idx="2">
                  <c:v>0.67</c:v>
                </c:pt>
                <c:pt idx="3">
                  <c:v>0</c:v>
                </c:pt>
                <c:pt idx="4">
                  <c:v>0.5</c:v>
                </c:pt>
                <c:pt idx="5">
                  <c:v>1</c:v>
                </c:pt>
                <c:pt idx="6">
                  <c:v>0.25</c:v>
                </c:pt>
                <c:pt idx="7">
                  <c:v>0.5</c:v>
                </c:pt>
                <c:pt idx="8">
                  <c:v>1</c:v>
                </c:pt>
                <c:pt idx="9">
                  <c:v>0.5</c:v>
                </c:pt>
                <c:pt idx="10">
                  <c:v>0.33</c:v>
                </c:pt>
                <c:pt idx="11">
                  <c:v>0.4</c:v>
                </c:pt>
              </c:numCache>
            </c:numRef>
          </c:val>
        </c:ser>
        <c:marker val="1"/>
        <c:axId val="239018752"/>
        <c:axId val="239020288"/>
      </c:lineChart>
      <c:dateAx>
        <c:axId val="239018752"/>
        <c:scaling>
          <c:orientation val="minMax"/>
        </c:scaling>
        <c:axPos val="b"/>
        <c:numFmt formatCode="mmm\-yy" sourceLinked="1"/>
        <c:tickLblPos val="nextTo"/>
        <c:txPr>
          <a:bodyPr rot="-5400000" vert="horz"/>
          <a:lstStyle/>
          <a:p>
            <a:pPr>
              <a:defRPr sz="800"/>
            </a:pPr>
            <a:endParaRPr lang="en-US"/>
          </a:p>
        </c:txPr>
        <c:crossAx val="239020288"/>
        <c:crosses val="autoZero"/>
        <c:auto val="1"/>
        <c:lblOffset val="100"/>
      </c:dateAx>
      <c:valAx>
        <c:axId val="239020288"/>
        <c:scaling>
          <c:orientation val="minMax"/>
          <c:max val="1"/>
          <c:min val="0"/>
        </c:scaling>
        <c:axPos val="l"/>
        <c:numFmt formatCode="0%" sourceLinked="0"/>
        <c:tickLblPos val="nextTo"/>
        <c:crossAx val="239018752"/>
        <c:crosses val="autoZero"/>
        <c:crossBetween val="between"/>
      </c:valAx>
      <c:spPr>
        <a:noFill/>
        <a:ln w="25400">
          <a:noFill/>
        </a:ln>
      </c:spPr>
    </c:plotArea>
    <c:plotVisOnly val="1"/>
    <c:dispBlanksAs val="gap"/>
  </c:chart>
  <c:spPr>
    <a:ln>
      <a:no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6351286089238848"/>
        </c:manualLayout>
      </c:layout>
      <c:areaChart>
        <c:grouping val="stacked"/>
        <c:ser>
          <c:idx val="1"/>
          <c:order val="0"/>
          <c:tx>
            <c:strRef>
              <c:f>Data!$AQ$5</c:f>
              <c:strCache>
                <c:ptCount val="1"/>
                <c:pt idx="0">
                  <c:v>Green Threshold</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Data!$AQ$7:$AQ$66</c:f>
              <c:numCache>
                <c:formatCode>General</c:formatCode>
                <c:ptCount val="37"/>
                <c:pt idx="0">
                  <c:v>0.12</c:v>
                </c:pt>
                <c:pt idx="1">
                  <c:v>0.12</c:v>
                </c:pt>
                <c:pt idx="2">
                  <c:v>0.12</c:v>
                </c:pt>
                <c:pt idx="3">
                  <c:v>0.12</c:v>
                </c:pt>
                <c:pt idx="4">
                  <c:v>0.12</c:v>
                </c:pt>
                <c:pt idx="5">
                  <c:v>0.12</c:v>
                </c:pt>
                <c:pt idx="6">
                  <c:v>0.12</c:v>
                </c:pt>
                <c:pt idx="7">
                  <c:v>0.12</c:v>
                </c:pt>
                <c:pt idx="8">
                  <c:v>0.12</c:v>
                </c:pt>
                <c:pt idx="9">
                  <c:v>0.12</c:v>
                </c:pt>
                <c:pt idx="10">
                  <c:v>0.12</c:v>
                </c:pt>
                <c:pt idx="11">
                  <c:v>0.12</c:v>
                </c:pt>
                <c:pt idx="12">
                  <c:v>0.12</c:v>
                </c:pt>
                <c:pt idx="13">
                  <c:v>0.12</c:v>
                </c:pt>
                <c:pt idx="14">
                  <c:v>0.12</c:v>
                </c:pt>
                <c:pt idx="15">
                  <c:v>0.12</c:v>
                </c:pt>
                <c:pt idx="16">
                  <c:v>0.12</c:v>
                </c:pt>
                <c:pt idx="17">
                  <c:v>0.12</c:v>
                </c:pt>
                <c:pt idx="18">
                  <c:v>0.12</c:v>
                </c:pt>
                <c:pt idx="19">
                  <c:v>0.12</c:v>
                </c:pt>
                <c:pt idx="20">
                  <c:v>0.12</c:v>
                </c:pt>
                <c:pt idx="21">
                  <c:v>0.12</c:v>
                </c:pt>
                <c:pt idx="22">
                  <c:v>0.12</c:v>
                </c:pt>
                <c:pt idx="23">
                  <c:v>0.12</c:v>
                </c:pt>
                <c:pt idx="24">
                  <c:v>0.12</c:v>
                </c:pt>
                <c:pt idx="25">
                  <c:v>0.12</c:v>
                </c:pt>
                <c:pt idx="26">
                  <c:v>0.12</c:v>
                </c:pt>
                <c:pt idx="27">
                  <c:v>0.12</c:v>
                </c:pt>
                <c:pt idx="28">
                  <c:v>0.12</c:v>
                </c:pt>
                <c:pt idx="29">
                  <c:v>0.12</c:v>
                </c:pt>
                <c:pt idx="30">
                  <c:v>0.12</c:v>
                </c:pt>
                <c:pt idx="31">
                  <c:v>0.12</c:v>
                </c:pt>
                <c:pt idx="32">
                  <c:v>0.12</c:v>
                </c:pt>
                <c:pt idx="33">
                  <c:v>0.12</c:v>
                </c:pt>
                <c:pt idx="34">
                  <c:v>0.12</c:v>
                </c:pt>
                <c:pt idx="35">
                  <c:v>0.12</c:v>
                </c:pt>
                <c:pt idx="36">
                  <c:v>0.12</c:v>
                </c:pt>
              </c:numCache>
            </c:numRef>
          </c:val>
        </c:ser>
        <c:ser>
          <c:idx val="2"/>
          <c:order val="2"/>
          <c:tx>
            <c:strRef>
              <c:f>Data!$AP$5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Data!$AP$7:$AP$66</c:f>
              <c:numCache>
                <c:formatCode>General</c:formatCode>
                <c:ptCount val="37"/>
                <c:pt idx="0">
                  <c:v>0.28000000000000003</c:v>
                </c:pt>
                <c:pt idx="1">
                  <c:v>0.28000000000000003</c:v>
                </c:pt>
                <c:pt idx="2">
                  <c:v>0.28000000000000003</c:v>
                </c:pt>
                <c:pt idx="3">
                  <c:v>0.28000000000000003</c:v>
                </c:pt>
                <c:pt idx="4">
                  <c:v>0.28000000000000003</c:v>
                </c:pt>
                <c:pt idx="5">
                  <c:v>0.28000000000000003</c:v>
                </c:pt>
                <c:pt idx="6">
                  <c:v>0.28000000000000003</c:v>
                </c:pt>
                <c:pt idx="7">
                  <c:v>0.28000000000000003</c:v>
                </c:pt>
                <c:pt idx="8">
                  <c:v>0.28000000000000003</c:v>
                </c:pt>
                <c:pt idx="9">
                  <c:v>0.28000000000000003</c:v>
                </c:pt>
                <c:pt idx="10">
                  <c:v>0.28000000000000003</c:v>
                </c:pt>
                <c:pt idx="11">
                  <c:v>0.28000000000000003</c:v>
                </c:pt>
                <c:pt idx="12">
                  <c:v>0.28000000000000003</c:v>
                </c:pt>
                <c:pt idx="13">
                  <c:v>0.28000000000000003</c:v>
                </c:pt>
                <c:pt idx="14">
                  <c:v>0.28000000000000003</c:v>
                </c:pt>
                <c:pt idx="15">
                  <c:v>0.28000000000000003</c:v>
                </c:pt>
                <c:pt idx="16">
                  <c:v>0.28000000000000003</c:v>
                </c:pt>
                <c:pt idx="17">
                  <c:v>0.28000000000000003</c:v>
                </c:pt>
                <c:pt idx="18">
                  <c:v>0.28000000000000003</c:v>
                </c:pt>
                <c:pt idx="19">
                  <c:v>0.28000000000000003</c:v>
                </c:pt>
                <c:pt idx="20">
                  <c:v>0.28000000000000003</c:v>
                </c:pt>
                <c:pt idx="21">
                  <c:v>0.28000000000000003</c:v>
                </c:pt>
                <c:pt idx="22">
                  <c:v>0.28000000000000003</c:v>
                </c:pt>
                <c:pt idx="23">
                  <c:v>0.28000000000000003</c:v>
                </c:pt>
                <c:pt idx="24">
                  <c:v>0.28000000000000003</c:v>
                </c:pt>
                <c:pt idx="25">
                  <c:v>0.28000000000000003</c:v>
                </c:pt>
                <c:pt idx="26">
                  <c:v>0.28000000000000003</c:v>
                </c:pt>
                <c:pt idx="27">
                  <c:v>0.28000000000000003</c:v>
                </c:pt>
                <c:pt idx="28">
                  <c:v>0.28000000000000003</c:v>
                </c:pt>
                <c:pt idx="29">
                  <c:v>0.28000000000000003</c:v>
                </c:pt>
                <c:pt idx="30">
                  <c:v>0.28000000000000003</c:v>
                </c:pt>
                <c:pt idx="31">
                  <c:v>0.28000000000000003</c:v>
                </c:pt>
                <c:pt idx="32">
                  <c:v>0.28000000000000003</c:v>
                </c:pt>
                <c:pt idx="33">
                  <c:v>0.28000000000000003</c:v>
                </c:pt>
                <c:pt idx="34">
                  <c:v>0.28000000000000003</c:v>
                </c:pt>
                <c:pt idx="35">
                  <c:v>0.28000000000000003</c:v>
                </c:pt>
                <c:pt idx="36">
                  <c:v>0.28000000000000003</c:v>
                </c:pt>
              </c:numCache>
            </c:numRef>
          </c:val>
        </c:ser>
        <c:axId val="158728192"/>
        <c:axId val="158729728"/>
      </c:areaChart>
      <c:lineChart>
        <c:grouping val="standard"/>
        <c:ser>
          <c:idx val="0"/>
          <c:order val="1"/>
          <c:tx>
            <c:strRef>
              <c:f>Data!$AO$5</c:f>
              <c:strCache>
                <c:ptCount val="1"/>
                <c:pt idx="0">
                  <c:v>rate per 1000 occupied bed days</c:v>
                </c:pt>
              </c:strCache>
            </c:strRef>
          </c:tx>
          <c:spPr>
            <a:ln>
              <a:solidFill>
                <a:schemeClr val="tx1"/>
              </a:solidFill>
            </a:ln>
          </c:spP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Data!$AO$7:$AO$66</c:f>
              <c:numCache>
                <c:formatCode>General</c:formatCode>
                <c:ptCount val="37"/>
                <c:pt idx="2">
                  <c:v>0.08</c:v>
                </c:pt>
                <c:pt idx="5">
                  <c:v>0.16</c:v>
                </c:pt>
                <c:pt idx="8">
                  <c:v>0.08</c:v>
                </c:pt>
                <c:pt idx="11">
                  <c:v>0.34</c:v>
                </c:pt>
                <c:pt idx="14">
                  <c:v>0.08</c:v>
                </c:pt>
                <c:pt idx="17">
                  <c:v>0.34</c:v>
                </c:pt>
                <c:pt idx="20">
                  <c:v>0.24</c:v>
                </c:pt>
                <c:pt idx="23">
                  <c:v>0.34</c:v>
                </c:pt>
                <c:pt idx="26">
                  <c:v>0.08</c:v>
                </c:pt>
                <c:pt idx="29" formatCode="0">
                  <c:v>0</c:v>
                </c:pt>
                <c:pt idx="32" formatCode="0.00">
                  <c:v>0.25</c:v>
                </c:pt>
                <c:pt idx="35">
                  <c:v>0.17</c:v>
                </c:pt>
              </c:numCache>
            </c:numRef>
          </c:val>
        </c:ser>
        <c:marker val="1"/>
        <c:axId val="158728192"/>
        <c:axId val="158729728"/>
      </c:lineChart>
      <c:dateAx>
        <c:axId val="158728192"/>
        <c:scaling>
          <c:orientation val="minMax"/>
        </c:scaling>
        <c:axPos val="b"/>
        <c:numFmt formatCode="mmm\-yy" sourceLinked="1"/>
        <c:tickLblPos val="nextTo"/>
        <c:txPr>
          <a:bodyPr rot="-5400000" vert="horz"/>
          <a:lstStyle/>
          <a:p>
            <a:pPr>
              <a:defRPr sz="900"/>
            </a:pPr>
            <a:endParaRPr lang="en-US"/>
          </a:p>
        </c:txPr>
        <c:crossAx val="158729728"/>
        <c:crosses val="autoZero"/>
        <c:auto val="1"/>
        <c:lblOffset val="100"/>
      </c:dateAx>
      <c:valAx>
        <c:axId val="158729728"/>
        <c:scaling>
          <c:orientation val="minMax"/>
          <c:max val="0.4"/>
        </c:scaling>
        <c:axPos val="l"/>
        <c:numFmt formatCode="#,##0.00" sourceLinked="0"/>
        <c:tickLblPos val="nextTo"/>
        <c:crossAx val="158728192"/>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0630600455264088E-2"/>
          <c:y val="6.042173435123474E-2"/>
          <c:w val="0.9476922839520886"/>
          <c:h val="0.75678361895942103"/>
        </c:manualLayout>
      </c:layout>
      <c:barChart>
        <c:barDir val="col"/>
        <c:grouping val="stacked"/>
        <c:ser>
          <c:idx val="3"/>
          <c:order val="1"/>
          <c:tx>
            <c:strRef>
              <c:f>Data!$LC$5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Data!$LC$7:$LC$66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1"/>
          <c:order val="2"/>
          <c:tx>
            <c:strRef>
              <c:f>Data!$LB$5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Data!$LB$7:$LB$66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2"/>
          <c:order val="3"/>
          <c:tx>
            <c:strRef>
              <c:f>Data!$LA$5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Data!$LA$7:$LA$66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gapWidth val="0"/>
        <c:overlap val="100"/>
        <c:axId val="239088768"/>
        <c:axId val="239090304"/>
      </c:barChart>
      <c:lineChart>
        <c:grouping val="standard"/>
        <c:ser>
          <c:idx val="0"/>
          <c:order val="0"/>
          <c:tx>
            <c:strRef>
              <c:f>Data!$KZ$5</c:f>
              <c:strCache>
                <c:ptCount val="1"/>
                <c:pt idx="0">
                  <c:v>YTD income. Variance against target</c:v>
                </c:pt>
              </c:strCache>
            </c:strRef>
          </c:tx>
          <c:spPr>
            <a:ln cmpd="sng">
              <a:solidFill>
                <a:prstClr val="black"/>
              </a:solidFill>
            </a:ln>
          </c:spPr>
          <c:dPt>
            <c:idx val="4"/>
            <c:spPr>
              <a:ln cmpd="sng">
                <a:noFill/>
              </a:ln>
            </c:spPr>
          </c:dPt>
          <c:dPt>
            <c:idx val="8"/>
            <c:spPr>
              <a:ln cmpd="sng">
                <a:noFill/>
              </a:ln>
            </c:spPr>
          </c:dPt>
          <c:dLbls>
            <c:numFmt formatCode="0.0%" sourceLinked="0"/>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Data!$KZ$7:$KZ$66</c:f>
              <c:numCache>
                <c:formatCode>0.0%</c:formatCode>
                <c:ptCount val="37"/>
                <c:pt idx="2">
                  <c:v>0.16013584905660377</c:v>
                </c:pt>
                <c:pt idx="5">
                  <c:v>0.25054339622641508</c:v>
                </c:pt>
                <c:pt idx="8">
                  <c:v>0.32379874213836479</c:v>
                </c:pt>
                <c:pt idx="11">
                  <c:v>0.54086132075471693</c:v>
                </c:pt>
                <c:pt idx="14">
                  <c:v>0.12541016949152542</c:v>
                </c:pt>
                <c:pt idx="17">
                  <c:v>0.80602941176470588</c:v>
                </c:pt>
                <c:pt idx="20">
                  <c:v>6.6302824858757062E-2</c:v>
                </c:pt>
                <c:pt idx="23">
                  <c:v>0.158</c:v>
                </c:pt>
                <c:pt idx="26">
                  <c:v>0.16</c:v>
                </c:pt>
                <c:pt idx="29">
                  <c:v>0.16300000000000001</c:v>
                </c:pt>
                <c:pt idx="32">
                  <c:v>0.32800000000000001</c:v>
                </c:pt>
                <c:pt idx="35">
                  <c:v>0.33600000000000002</c:v>
                </c:pt>
              </c:numCache>
            </c:numRef>
          </c:val>
        </c:ser>
        <c:marker val="1"/>
        <c:axId val="239088768"/>
        <c:axId val="239090304"/>
      </c:lineChart>
      <c:dateAx>
        <c:axId val="239088768"/>
        <c:scaling>
          <c:orientation val="minMax"/>
        </c:scaling>
        <c:axPos val="b"/>
        <c:numFmt formatCode="mmm\-yy" sourceLinked="1"/>
        <c:tickLblPos val="low"/>
        <c:txPr>
          <a:bodyPr rot="-5400000" vert="horz"/>
          <a:lstStyle/>
          <a:p>
            <a:pPr>
              <a:defRPr sz="800"/>
            </a:pPr>
            <a:endParaRPr lang="en-US"/>
          </a:p>
        </c:txPr>
        <c:crossAx val="239090304"/>
        <c:crosses val="autoZero"/>
        <c:auto val="1"/>
        <c:lblOffset val="100"/>
      </c:dateAx>
      <c:valAx>
        <c:axId val="239090304"/>
        <c:scaling>
          <c:orientation val="minMax"/>
          <c:max val="1"/>
          <c:min val="-0.30000000000000032"/>
        </c:scaling>
        <c:axPos val="l"/>
        <c:numFmt formatCode="0%" sourceLinked="0"/>
        <c:tickLblPos val="nextTo"/>
        <c:crossAx val="239088768"/>
        <c:crosses val="autoZero"/>
        <c:crossBetween val="between"/>
      </c:valAx>
      <c:spPr>
        <a:solidFill>
          <a:schemeClr val="accent3">
            <a:lumMod val="40000"/>
            <a:lumOff val="60000"/>
          </a:schemeClr>
        </a:solid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26"/>
        </c:manualLayout>
      </c:layout>
      <c:areaChart>
        <c:grouping val="stacked"/>
        <c:ser>
          <c:idx val="2"/>
          <c:order val="1"/>
          <c:tx>
            <c:strRef>
              <c:f>Data!$LE$5</c:f>
              <c:strCache>
                <c:ptCount val="1"/>
                <c:pt idx="0">
                  <c:v>Motion Lab Analysis Target Income
(Red Range)</c:v>
                </c:pt>
              </c:strCache>
            </c:strRef>
          </c:tx>
          <c:spPr>
            <a:solidFill>
              <a:schemeClr val="accent2">
                <a:lumMod val="40000"/>
                <a:lumOff val="60000"/>
              </a:schemeClr>
            </a:solidFill>
            <a:ln>
              <a:noFill/>
            </a:ln>
          </c:spPr>
          <c:cat>
            <c:numRef>
              <c:f>(Data!$A$21,Data!$A$24,Data!$A$27,Data!$A$30,Data!$A$33,Data!$A$36,Data!$A$39,Data!$A$42,Data!$A$45,Data!$A$48,Data!$A$51,Data!$A$54,Data!$A$57,Data!$A$60,Data!$A$63,Data!$A$66)</c:f>
              <c:numCache>
                <c:formatCode>mmm\-yy</c:formatCode>
                <c:ptCount val="8"/>
                <c:pt idx="0">
                  <c:v>42887</c:v>
                </c:pt>
                <c:pt idx="1">
                  <c:v>42979</c:v>
                </c:pt>
                <c:pt idx="2">
                  <c:v>43070</c:v>
                </c:pt>
                <c:pt idx="3">
                  <c:v>43160</c:v>
                </c:pt>
                <c:pt idx="4">
                  <c:v>43252</c:v>
                </c:pt>
                <c:pt idx="5">
                  <c:v>43344</c:v>
                </c:pt>
                <c:pt idx="6">
                  <c:v>43435</c:v>
                </c:pt>
                <c:pt idx="7">
                  <c:v>43525</c:v>
                </c:pt>
              </c:numCache>
            </c:numRef>
          </c:cat>
          <c:val>
            <c:numRef>
              <c:f>Data!$LE$19:$LE$66</c:f>
              <c:numCache>
                <c:formatCode>"£"#,##0</c:formatCode>
                <c:ptCount val="25"/>
                <c:pt idx="0">
                  <c:v>0</c:v>
                </c:pt>
                <c:pt idx="1">
                  <c:v>2970</c:v>
                </c:pt>
                <c:pt idx="2">
                  <c:v>5940</c:v>
                </c:pt>
                <c:pt idx="3">
                  <c:v>7920</c:v>
                </c:pt>
                <c:pt idx="4">
                  <c:v>9900</c:v>
                </c:pt>
                <c:pt idx="5">
                  <c:v>11880</c:v>
                </c:pt>
                <c:pt idx="6">
                  <c:v>13860</c:v>
                </c:pt>
                <c:pt idx="7">
                  <c:v>15840</c:v>
                </c:pt>
                <c:pt idx="8">
                  <c:v>17820</c:v>
                </c:pt>
                <c:pt idx="9">
                  <c:v>19800</c:v>
                </c:pt>
                <c:pt idx="10">
                  <c:v>21780</c:v>
                </c:pt>
                <c:pt idx="11">
                  <c:v>23760</c:v>
                </c:pt>
                <c:pt idx="12">
                  <c:v>28726</c:v>
                </c:pt>
                <c:pt idx="13">
                  <c:v>33692</c:v>
                </c:pt>
                <c:pt idx="14">
                  <c:v>38660</c:v>
                </c:pt>
                <c:pt idx="15">
                  <c:v>43626</c:v>
                </c:pt>
                <c:pt idx="16">
                  <c:v>48592</c:v>
                </c:pt>
                <c:pt idx="17">
                  <c:v>53560</c:v>
                </c:pt>
                <c:pt idx="18">
                  <c:v>58526</c:v>
                </c:pt>
                <c:pt idx="19">
                  <c:v>63492</c:v>
                </c:pt>
                <c:pt idx="20">
                  <c:v>68560</c:v>
                </c:pt>
                <c:pt idx="21">
                  <c:v>73526</c:v>
                </c:pt>
                <c:pt idx="22">
                  <c:v>78492</c:v>
                </c:pt>
                <c:pt idx="23">
                  <c:v>83460</c:v>
                </c:pt>
                <c:pt idx="24">
                  <c:v>93326.666670000006</c:v>
                </c:pt>
              </c:numCache>
            </c:numRef>
          </c:val>
        </c:ser>
        <c:ser>
          <c:idx val="1"/>
          <c:order val="2"/>
          <c:tx>
            <c:strRef>
              <c:f>Data!$LF$5</c:f>
              <c:strCache>
                <c:ptCount val="1"/>
                <c:pt idx="0">
                  <c:v>Green Range</c:v>
                </c:pt>
              </c:strCache>
            </c:strRef>
          </c:tx>
          <c:spPr>
            <a:solidFill>
              <a:schemeClr val="accent3">
                <a:lumMod val="40000"/>
                <a:lumOff val="60000"/>
              </a:schemeClr>
            </a:solidFill>
            <a:ln>
              <a:noFill/>
            </a:ln>
          </c:spPr>
          <c:val>
            <c:numRef>
              <c:f>Data!$LF$19:$LF$66</c:f>
              <c:numCache>
                <c:formatCode>"£"#,##0</c:formatCode>
                <c:ptCount val="25"/>
                <c:pt idx="0">
                  <c:v>617960</c:v>
                </c:pt>
                <c:pt idx="1">
                  <c:v>614990</c:v>
                </c:pt>
                <c:pt idx="2">
                  <c:v>612020</c:v>
                </c:pt>
                <c:pt idx="3">
                  <c:v>610040</c:v>
                </c:pt>
                <c:pt idx="4">
                  <c:v>608060</c:v>
                </c:pt>
                <c:pt idx="5">
                  <c:v>606080</c:v>
                </c:pt>
                <c:pt idx="6">
                  <c:v>604100</c:v>
                </c:pt>
                <c:pt idx="7">
                  <c:v>602120</c:v>
                </c:pt>
                <c:pt idx="8">
                  <c:v>600140</c:v>
                </c:pt>
                <c:pt idx="9">
                  <c:v>598160</c:v>
                </c:pt>
                <c:pt idx="10">
                  <c:v>596180</c:v>
                </c:pt>
                <c:pt idx="11">
                  <c:v>594200</c:v>
                </c:pt>
                <c:pt idx="12">
                  <c:v>589234</c:v>
                </c:pt>
                <c:pt idx="13">
                  <c:v>584268</c:v>
                </c:pt>
                <c:pt idx="14">
                  <c:v>579300</c:v>
                </c:pt>
                <c:pt idx="15">
                  <c:v>574334</c:v>
                </c:pt>
                <c:pt idx="16">
                  <c:v>569368</c:v>
                </c:pt>
                <c:pt idx="17">
                  <c:v>564400</c:v>
                </c:pt>
                <c:pt idx="18">
                  <c:v>559434</c:v>
                </c:pt>
                <c:pt idx="19">
                  <c:v>554468</c:v>
                </c:pt>
                <c:pt idx="20">
                  <c:v>549400</c:v>
                </c:pt>
                <c:pt idx="21">
                  <c:v>544434</c:v>
                </c:pt>
                <c:pt idx="22">
                  <c:v>539468</c:v>
                </c:pt>
                <c:pt idx="23">
                  <c:v>534500</c:v>
                </c:pt>
                <c:pt idx="24">
                  <c:v>524633.33333000005</c:v>
                </c:pt>
              </c:numCache>
            </c:numRef>
          </c:val>
        </c:ser>
        <c:axId val="239137152"/>
        <c:axId val="239138688"/>
      </c:areaChart>
      <c:lineChart>
        <c:grouping val="standard"/>
        <c:ser>
          <c:idx val="0"/>
          <c:order val="0"/>
          <c:tx>
            <c:strRef>
              <c:f>Data!$LD$5</c:f>
              <c:strCache>
                <c:ptCount val="1"/>
                <c:pt idx="0">
                  <c:v>Motion Lab Analysis Income</c:v>
                </c:pt>
              </c:strCache>
            </c:strRef>
          </c:tx>
          <c:spPr>
            <a:ln>
              <a:solidFill>
                <a:schemeClr val="tx1"/>
              </a:solidFill>
            </a:ln>
          </c:spPr>
          <c:dLbls>
            <c:txPr>
              <a:bodyPr rot="-5400000" vert="horz"/>
              <a:lstStyle/>
              <a:p>
                <a:pPr>
                  <a:defRPr/>
                </a:pPr>
                <a:endParaRPr lang="en-US"/>
              </a:p>
            </c:txPr>
            <c:dLblPos val="t"/>
            <c:showVal val="1"/>
          </c:dLbls>
          <c:cat>
            <c:numRef>
              <c:f>Data!$A$19:$A$66</c:f>
              <c:numCache>
                <c:formatCode>mmm\-yy</c:formatCode>
                <c:ptCount val="25"/>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numCache>
            </c:numRef>
          </c:cat>
          <c:val>
            <c:numRef>
              <c:f>Data!$LD$19:$LD$66</c:f>
              <c:numCache>
                <c:formatCode>"£"#,##0</c:formatCode>
                <c:ptCount val="25"/>
                <c:pt idx="11">
                  <c:v>10000</c:v>
                </c:pt>
                <c:pt idx="14">
                  <c:v>18250</c:v>
                </c:pt>
                <c:pt idx="17">
                  <c:v>23750</c:v>
                </c:pt>
                <c:pt idx="20">
                  <c:v>27500</c:v>
                </c:pt>
                <c:pt idx="23">
                  <c:v>33500</c:v>
                </c:pt>
              </c:numCache>
            </c:numRef>
          </c:val>
        </c:ser>
        <c:marker val="1"/>
        <c:axId val="239137152"/>
        <c:axId val="239138688"/>
      </c:lineChart>
      <c:dateAx>
        <c:axId val="239137152"/>
        <c:scaling>
          <c:orientation val="minMax"/>
        </c:scaling>
        <c:axPos val="b"/>
        <c:numFmt formatCode="mmm\-yy" sourceLinked="1"/>
        <c:tickLblPos val="low"/>
        <c:txPr>
          <a:bodyPr rot="-5400000" vert="horz"/>
          <a:lstStyle/>
          <a:p>
            <a:pPr>
              <a:defRPr sz="800"/>
            </a:pPr>
            <a:endParaRPr lang="en-US"/>
          </a:p>
        </c:txPr>
        <c:crossAx val="239138688"/>
        <c:crosses val="autoZero"/>
        <c:auto val="1"/>
        <c:lblOffset val="100"/>
      </c:dateAx>
      <c:valAx>
        <c:axId val="239138688"/>
        <c:scaling>
          <c:orientation val="minMax"/>
          <c:max val="400000"/>
          <c:min val="0"/>
        </c:scaling>
        <c:axPos val="l"/>
        <c:numFmt formatCode="&quot;£&quot;#,##0" sourceLinked="0"/>
        <c:tickLblPos val="nextTo"/>
        <c:crossAx val="239137152"/>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26"/>
        </c:manualLayout>
      </c:layout>
      <c:areaChart>
        <c:grouping val="stacked"/>
        <c:ser>
          <c:idx val="2"/>
          <c:order val="1"/>
          <c:tx>
            <c:strRef>
              <c:f>Data!$LI$5</c:f>
              <c:strCache>
                <c:ptCount val="1"/>
                <c:pt idx="0">
                  <c:v>Red Range</c:v>
                </c:pt>
              </c:strCache>
            </c:strRef>
          </c:tx>
          <c:spPr>
            <a:solidFill>
              <a:schemeClr val="accent2">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Data!$LI$7:$LI$62</c:f>
              <c:numCache>
                <c:formatCode>0.0%</c:formatCode>
                <c:ptCount val="37"/>
                <c:pt idx="0">
                  <c:v>0.55000000000000004</c:v>
                </c:pt>
                <c:pt idx="1">
                  <c:v>0.55000000000000004</c:v>
                </c:pt>
                <c:pt idx="2">
                  <c:v>0.55000000000000004</c:v>
                </c:pt>
                <c:pt idx="3">
                  <c:v>0.55000000000000004</c:v>
                </c:pt>
                <c:pt idx="4">
                  <c:v>0.55000000000000004</c:v>
                </c:pt>
                <c:pt idx="5">
                  <c:v>0.55000000000000004</c:v>
                </c:pt>
                <c:pt idx="6">
                  <c:v>0.55000000000000004</c:v>
                </c:pt>
                <c:pt idx="7">
                  <c:v>0.55000000000000004</c:v>
                </c:pt>
                <c:pt idx="8">
                  <c:v>0.55000000000000004</c:v>
                </c:pt>
                <c:pt idx="9">
                  <c:v>0.55000000000000004</c:v>
                </c:pt>
                <c:pt idx="10">
                  <c:v>0.55000000000000004</c:v>
                </c:pt>
                <c:pt idx="11">
                  <c:v>0.55000000000000004</c:v>
                </c:pt>
                <c:pt idx="12">
                  <c:v>0.55000000000000004</c:v>
                </c:pt>
                <c:pt idx="13">
                  <c:v>0.55000000000000004</c:v>
                </c:pt>
                <c:pt idx="14">
                  <c:v>0.55000000000000004</c:v>
                </c:pt>
                <c:pt idx="15">
                  <c:v>0.55000000000000004</c:v>
                </c:pt>
                <c:pt idx="16">
                  <c:v>0.55000000000000004</c:v>
                </c:pt>
                <c:pt idx="17">
                  <c:v>0.55000000000000004</c:v>
                </c:pt>
                <c:pt idx="18">
                  <c:v>0.55000000000000004</c:v>
                </c:pt>
                <c:pt idx="19">
                  <c:v>0.55000000000000004</c:v>
                </c:pt>
                <c:pt idx="20">
                  <c:v>0.55000000000000004</c:v>
                </c:pt>
                <c:pt idx="21">
                  <c:v>0.55000000000000004</c:v>
                </c:pt>
                <c:pt idx="22">
                  <c:v>0.55000000000000004</c:v>
                </c:pt>
                <c:pt idx="23">
                  <c:v>0.55000000000000004</c:v>
                </c:pt>
                <c:pt idx="24">
                  <c:v>0.55000000000000004</c:v>
                </c:pt>
                <c:pt idx="25">
                  <c:v>0.55000000000000004</c:v>
                </c:pt>
                <c:pt idx="26">
                  <c:v>0.55000000000000004</c:v>
                </c:pt>
                <c:pt idx="27">
                  <c:v>0.55000000000000004</c:v>
                </c:pt>
                <c:pt idx="28">
                  <c:v>0.55000000000000004</c:v>
                </c:pt>
                <c:pt idx="29">
                  <c:v>0.55000000000000004</c:v>
                </c:pt>
                <c:pt idx="30">
                  <c:v>0.55000000000000004</c:v>
                </c:pt>
                <c:pt idx="31">
                  <c:v>0.55000000000000004</c:v>
                </c:pt>
                <c:pt idx="32">
                  <c:v>0.55000000000000004</c:v>
                </c:pt>
                <c:pt idx="33">
                  <c:v>0.55000000000000004</c:v>
                </c:pt>
                <c:pt idx="34">
                  <c:v>0.55000000000000004</c:v>
                </c:pt>
                <c:pt idx="35">
                  <c:v>0.55000000000000004</c:v>
                </c:pt>
                <c:pt idx="36">
                  <c:v>0.55000000000000004</c:v>
                </c:pt>
              </c:numCache>
            </c:numRef>
          </c:val>
        </c:ser>
        <c:ser>
          <c:idx val="1"/>
          <c:order val="2"/>
          <c:tx>
            <c:strRef>
              <c:f>Data!$LJ$5</c:f>
              <c:strCache>
                <c:ptCount val="1"/>
                <c:pt idx="0">
                  <c:v>Amber Range</c:v>
                </c:pt>
              </c:strCache>
            </c:strRef>
          </c:tx>
          <c:spPr>
            <a:solidFill>
              <a:schemeClr val="accent6">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Data!$LJ$7:$LJ$66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3"/>
          <c:tx>
            <c:strRef>
              <c:f>Data!$LK$5</c:f>
              <c:strCache>
                <c:ptCount val="1"/>
                <c:pt idx="0">
                  <c:v>Green Range</c:v>
                </c:pt>
              </c:strCache>
            </c:strRef>
          </c:tx>
          <c:spPr>
            <a:solidFill>
              <a:schemeClr val="accent3">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Data!$LK$7:$LK$66</c:f>
              <c:numCache>
                <c:formatCode>0.0%</c:formatCode>
                <c:ptCount val="37"/>
                <c:pt idx="0">
                  <c:v>0.35</c:v>
                </c:pt>
                <c:pt idx="1">
                  <c:v>0.35</c:v>
                </c:pt>
                <c:pt idx="2">
                  <c:v>0.35</c:v>
                </c:pt>
                <c:pt idx="3">
                  <c:v>0.35</c:v>
                </c:pt>
                <c:pt idx="4">
                  <c:v>0.35</c:v>
                </c:pt>
                <c:pt idx="5">
                  <c:v>0.35</c:v>
                </c:pt>
                <c:pt idx="6">
                  <c:v>0.35</c:v>
                </c:pt>
                <c:pt idx="7">
                  <c:v>0.35</c:v>
                </c:pt>
                <c:pt idx="8">
                  <c:v>0.35</c:v>
                </c:pt>
                <c:pt idx="9">
                  <c:v>0.35</c:v>
                </c:pt>
                <c:pt idx="10">
                  <c:v>0.35</c:v>
                </c:pt>
                <c:pt idx="11">
                  <c:v>0.35</c:v>
                </c:pt>
                <c:pt idx="12">
                  <c:v>0.35</c:v>
                </c:pt>
                <c:pt idx="13">
                  <c:v>0.35</c:v>
                </c:pt>
                <c:pt idx="14">
                  <c:v>0.35</c:v>
                </c:pt>
                <c:pt idx="15">
                  <c:v>0.35</c:v>
                </c:pt>
                <c:pt idx="16">
                  <c:v>0.35</c:v>
                </c:pt>
                <c:pt idx="17">
                  <c:v>0.35</c:v>
                </c:pt>
                <c:pt idx="18">
                  <c:v>0.35</c:v>
                </c:pt>
                <c:pt idx="19">
                  <c:v>0.35</c:v>
                </c:pt>
                <c:pt idx="20">
                  <c:v>0.35</c:v>
                </c:pt>
                <c:pt idx="21">
                  <c:v>0.35</c:v>
                </c:pt>
                <c:pt idx="22">
                  <c:v>0.35</c:v>
                </c:pt>
                <c:pt idx="23">
                  <c:v>0.35</c:v>
                </c:pt>
                <c:pt idx="24">
                  <c:v>0.35</c:v>
                </c:pt>
                <c:pt idx="25">
                  <c:v>0.35</c:v>
                </c:pt>
                <c:pt idx="26">
                  <c:v>0.35</c:v>
                </c:pt>
                <c:pt idx="27">
                  <c:v>0.35</c:v>
                </c:pt>
                <c:pt idx="28">
                  <c:v>0.35</c:v>
                </c:pt>
                <c:pt idx="29">
                  <c:v>0.35</c:v>
                </c:pt>
                <c:pt idx="30">
                  <c:v>0.35</c:v>
                </c:pt>
                <c:pt idx="31">
                  <c:v>0.35</c:v>
                </c:pt>
                <c:pt idx="32">
                  <c:v>0.35</c:v>
                </c:pt>
                <c:pt idx="33">
                  <c:v>0.35</c:v>
                </c:pt>
                <c:pt idx="34">
                  <c:v>0.35</c:v>
                </c:pt>
                <c:pt idx="35">
                  <c:v>0.35</c:v>
                </c:pt>
                <c:pt idx="36">
                  <c:v>0.35</c:v>
                </c:pt>
              </c:numCache>
            </c:numRef>
          </c:val>
        </c:ser>
        <c:axId val="239198592"/>
        <c:axId val="239200128"/>
      </c:areaChart>
      <c:lineChart>
        <c:grouping val="standard"/>
        <c:ser>
          <c:idx val="0"/>
          <c:order val="0"/>
          <c:tx>
            <c:strRef>
              <c:f>Data!$LG$5</c:f>
              <c:strCache>
                <c:ptCount val="1"/>
                <c:pt idx="0">
                  <c:v>Percentage Occupancy Within the clinical skills centre</c:v>
                </c:pt>
              </c:strCache>
            </c:strRef>
          </c:tx>
          <c:spPr>
            <a:ln>
              <a:solidFill>
                <a:prstClr val="black"/>
              </a:solidFill>
            </a:ln>
          </c:spPr>
          <c:dLbls>
            <c:numFmt formatCode="0.0%" sourceLinked="0"/>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Data!$LG$7:$LG$66</c:f>
              <c:numCache>
                <c:formatCode>0.0%</c:formatCode>
                <c:ptCount val="37"/>
                <c:pt idx="2">
                  <c:v>0.94</c:v>
                </c:pt>
                <c:pt idx="5">
                  <c:v>0.49</c:v>
                </c:pt>
                <c:pt idx="8">
                  <c:v>0.9</c:v>
                </c:pt>
                <c:pt idx="11">
                  <c:v>0.81</c:v>
                </c:pt>
                <c:pt idx="14">
                  <c:v>0.84</c:v>
                </c:pt>
                <c:pt idx="17">
                  <c:v>0.46</c:v>
                </c:pt>
                <c:pt idx="20">
                  <c:v>0.72</c:v>
                </c:pt>
                <c:pt idx="23">
                  <c:v>0.63</c:v>
                </c:pt>
                <c:pt idx="26">
                  <c:v>0.63</c:v>
                </c:pt>
                <c:pt idx="29">
                  <c:v>0.47</c:v>
                </c:pt>
                <c:pt idx="32">
                  <c:v>0.69</c:v>
                </c:pt>
                <c:pt idx="35">
                  <c:v>0.57999999999999996</c:v>
                </c:pt>
              </c:numCache>
            </c:numRef>
          </c:val>
        </c:ser>
        <c:ser>
          <c:idx val="4"/>
          <c:order val="4"/>
          <c:tx>
            <c:strRef>
              <c:f>Data!$LH$5</c:f>
              <c:strCache>
                <c:ptCount val="1"/>
                <c:pt idx="0">
                  <c:v>Target</c:v>
                </c:pt>
              </c:strCache>
            </c:strRef>
          </c:tx>
          <c:spPr>
            <a:ln>
              <a:solidFill>
                <a:srgbClr val="00B050"/>
              </a:solidFill>
              <a:prstDash val="dash"/>
            </a:ln>
          </c:spPr>
          <c:marker>
            <c:symbol val="none"/>
          </c:marke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Data!$LH$7:$LH$66</c:f>
              <c:numCache>
                <c:formatCode>0.0%</c:formatCode>
                <c:ptCount val="37"/>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numCache>
            </c:numRef>
          </c:val>
        </c:ser>
        <c:marker val="1"/>
        <c:axId val="239198592"/>
        <c:axId val="239200128"/>
      </c:lineChart>
      <c:dateAx>
        <c:axId val="239198592"/>
        <c:scaling>
          <c:orientation val="minMax"/>
        </c:scaling>
        <c:axPos val="b"/>
        <c:numFmt formatCode="mmm\-yy" sourceLinked="1"/>
        <c:tickLblPos val="low"/>
        <c:txPr>
          <a:bodyPr rot="-5400000" vert="horz"/>
          <a:lstStyle/>
          <a:p>
            <a:pPr>
              <a:defRPr sz="800"/>
            </a:pPr>
            <a:endParaRPr lang="en-US"/>
          </a:p>
        </c:txPr>
        <c:crossAx val="239200128"/>
        <c:crosses val="autoZero"/>
        <c:auto val="1"/>
        <c:lblOffset val="100"/>
      </c:dateAx>
      <c:valAx>
        <c:axId val="239200128"/>
        <c:scaling>
          <c:orientation val="minMax"/>
          <c:max val="1"/>
          <c:min val="0"/>
        </c:scaling>
        <c:axPos val="l"/>
        <c:numFmt formatCode="0%" sourceLinked="0"/>
        <c:tickLblPos val="nextTo"/>
        <c:crossAx val="239198592"/>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17"/>
        </c:manualLayout>
      </c:layout>
      <c:areaChart>
        <c:grouping val="stacked"/>
        <c:ser>
          <c:idx val="1"/>
          <c:order val="1"/>
          <c:tx>
            <c:strRef>
              <c:f>Data!$LN$5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Data!$LN$7:$LN$66</c:f>
              <c:numCache>
                <c:formatCode>0.0%</c:formatCode>
                <c:ptCount val="37"/>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pt idx="36">
                  <c:v>0.6</c:v>
                </c:pt>
              </c:numCache>
            </c:numRef>
          </c:val>
        </c:ser>
        <c:ser>
          <c:idx val="2"/>
          <c:order val="2"/>
          <c:tx>
            <c:strRef>
              <c:f>Data!$LO$5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Data!$LO$7:$LO$66</c:f>
              <c:numCache>
                <c:formatCode>0.0%</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3"/>
          <c:order val="3"/>
          <c:tx>
            <c:strRef>
              <c:f>Data!$LP$5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Data!$LP$7:$LP$66</c:f>
              <c:numCache>
                <c:formatCode>0.0%</c:formatCode>
                <c:ptCount val="37"/>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pt idx="19">
                  <c:v>0.3</c:v>
                </c:pt>
                <c:pt idx="20">
                  <c:v>0.3</c:v>
                </c:pt>
                <c:pt idx="21">
                  <c:v>0.3</c:v>
                </c:pt>
                <c:pt idx="22">
                  <c:v>0.3</c:v>
                </c:pt>
                <c:pt idx="23">
                  <c:v>0.3</c:v>
                </c:pt>
                <c:pt idx="24">
                  <c:v>0.3</c:v>
                </c:pt>
                <c:pt idx="25">
                  <c:v>0.3</c:v>
                </c:pt>
                <c:pt idx="26">
                  <c:v>0.3</c:v>
                </c:pt>
                <c:pt idx="27">
                  <c:v>0.3</c:v>
                </c:pt>
                <c:pt idx="28">
                  <c:v>0.3</c:v>
                </c:pt>
                <c:pt idx="29">
                  <c:v>0.3</c:v>
                </c:pt>
                <c:pt idx="30">
                  <c:v>0.3</c:v>
                </c:pt>
                <c:pt idx="31">
                  <c:v>0.3</c:v>
                </c:pt>
                <c:pt idx="32">
                  <c:v>0.3</c:v>
                </c:pt>
                <c:pt idx="33">
                  <c:v>0.3</c:v>
                </c:pt>
                <c:pt idx="34">
                  <c:v>0.3</c:v>
                </c:pt>
                <c:pt idx="35">
                  <c:v>0.3</c:v>
                </c:pt>
                <c:pt idx="36">
                  <c:v>0.3</c:v>
                </c:pt>
              </c:numCache>
            </c:numRef>
          </c:val>
        </c:ser>
        <c:axId val="239260416"/>
        <c:axId val="239261952"/>
      </c:areaChart>
      <c:lineChart>
        <c:grouping val="standard"/>
        <c:ser>
          <c:idx val="0"/>
          <c:order val="0"/>
          <c:tx>
            <c:strRef>
              <c:f>Data!$LL$5</c:f>
              <c:strCache>
                <c:ptCount val="1"/>
                <c:pt idx="0">
                  <c:v>Percentage occupancy within research facility</c:v>
                </c:pt>
              </c:strCache>
            </c:strRef>
          </c:tx>
          <c:spPr>
            <a:ln>
              <a:solidFill>
                <a:schemeClr val="tx1"/>
              </a:solidFill>
            </a:ln>
          </c:spPr>
          <c:dLbls>
            <c:numFmt formatCode="0.0%" sourceLinked="0"/>
            <c:txPr>
              <a:bodyPr rot="-5400000" vert="horz"/>
              <a:lstStyle/>
              <a:p>
                <a:pPr>
                  <a:defRPr/>
                </a:pPr>
                <a:endParaRPr lang="en-US"/>
              </a:p>
            </c:txPr>
            <c:dLblPos val="b"/>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Data!$LL$7:$LL$66</c:f>
              <c:numCache>
                <c:formatCode>0.0%</c:formatCode>
                <c:ptCount val="37"/>
                <c:pt idx="2">
                  <c:v>0.99</c:v>
                </c:pt>
                <c:pt idx="5">
                  <c:v>0.76</c:v>
                </c:pt>
                <c:pt idx="8">
                  <c:v>0.83</c:v>
                </c:pt>
                <c:pt idx="11">
                  <c:v>0.94</c:v>
                </c:pt>
                <c:pt idx="14">
                  <c:v>0.95</c:v>
                </c:pt>
                <c:pt idx="17">
                  <c:v>0.6</c:v>
                </c:pt>
                <c:pt idx="20">
                  <c:v>0.62</c:v>
                </c:pt>
                <c:pt idx="23">
                  <c:v>0.77</c:v>
                </c:pt>
                <c:pt idx="26">
                  <c:v>0.72</c:v>
                </c:pt>
                <c:pt idx="29">
                  <c:v>0.54</c:v>
                </c:pt>
                <c:pt idx="32">
                  <c:v>0.64</c:v>
                </c:pt>
                <c:pt idx="35">
                  <c:v>0.62</c:v>
                </c:pt>
              </c:numCache>
            </c:numRef>
          </c:val>
        </c:ser>
        <c:ser>
          <c:idx val="4"/>
          <c:order val="4"/>
          <c:tx>
            <c:strRef>
              <c:f>Data!$LM$5</c:f>
              <c:strCache>
                <c:ptCount val="1"/>
                <c:pt idx="0">
                  <c:v>Target</c:v>
                </c:pt>
              </c:strCache>
            </c:strRef>
          </c:tx>
          <c:spPr>
            <a:ln>
              <a:solidFill>
                <a:srgbClr val="00B050"/>
              </a:solidFill>
              <a:prstDash val="dash"/>
            </a:ln>
          </c:spPr>
          <c:marker>
            <c:symbol val="none"/>
          </c:marke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Data!$LM$7:$LM$66</c:f>
              <c:numCache>
                <c:formatCode>0.0%</c:formatCode>
                <c:ptCount val="37"/>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numCache>
            </c:numRef>
          </c:val>
        </c:ser>
        <c:marker val="1"/>
        <c:axId val="239260416"/>
        <c:axId val="239261952"/>
      </c:lineChart>
      <c:dateAx>
        <c:axId val="239260416"/>
        <c:scaling>
          <c:orientation val="minMax"/>
        </c:scaling>
        <c:axPos val="b"/>
        <c:numFmt formatCode="mmm\-yy" sourceLinked="1"/>
        <c:tickLblPos val="low"/>
        <c:txPr>
          <a:bodyPr rot="-5400000" vert="horz"/>
          <a:lstStyle/>
          <a:p>
            <a:pPr>
              <a:defRPr sz="800"/>
            </a:pPr>
            <a:endParaRPr lang="en-US"/>
          </a:p>
        </c:txPr>
        <c:crossAx val="239261952"/>
        <c:crosses val="autoZero"/>
        <c:auto val="1"/>
        <c:lblOffset val="100"/>
      </c:dateAx>
      <c:valAx>
        <c:axId val="239261952"/>
        <c:scaling>
          <c:orientation val="minMax"/>
          <c:max val="1"/>
          <c:min val="0"/>
        </c:scaling>
        <c:axPos val="l"/>
        <c:numFmt formatCode="0%" sourceLinked="0"/>
        <c:tickLblPos val="nextTo"/>
        <c:crossAx val="239260416"/>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4.0911703682120291E-2"/>
          <c:y val="6.0421875836949003E-2"/>
          <c:w val="0.9476922839520886"/>
          <c:h val="0.75678361895942048"/>
        </c:manualLayout>
      </c:layout>
      <c:areaChart>
        <c:grouping val="stacked"/>
        <c:ser>
          <c:idx val="1"/>
          <c:order val="1"/>
          <c:tx>
            <c:strRef>
              <c:f>Data!$LR$5</c:f>
              <c:strCache>
                <c:ptCount val="1"/>
                <c:pt idx="0">
                  <c:v>Red Range</c:v>
                </c:pt>
              </c:strCache>
            </c:strRef>
          </c:tx>
          <c:spPr>
            <a:solidFill>
              <a:schemeClr val="accent2">
                <a:lumMod val="40000"/>
                <a:lumOff val="60000"/>
              </a:schemeClr>
            </a:solidFill>
            <a:ln>
              <a:noFill/>
            </a:ln>
          </c:spPr>
          <c:val>
            <c:numRef>
              <c:f>Data!$LR$7:$LR$82</c:f>
              <c:numCache>
                <c:formatCode>General</c:formatCode>
                <c:ptCount val="53"/>
                <c:pt idx="0">
                  <c:v>1.9</c:v>
                </c:pt>
                <c:pt idx="1">
                  <c:v>1.9</c:v>
                </c:pt>
                <c:pt idx="2">
                  <c:v>1.9</c:v>
                </c:pt>
                <c:pt idx="3">
                  <c:v>1.9</c:v>
                </c:pt>
                <c:pt idx="4">
                  <c:v>1.9</c:v>
                </c:pt>
                <c:pt idx="5">
                  <c:v>1.9</c:v>
                </c:pt>
                <c:pt idx="6">
                  <c:v>1.9</c:v>
                </c:pt>
                <c:pt idx="7">
                  <c:v>1.9</c:v>
                </c:pt>
                <c:pt idx="8">
                  <c:v>1.9</c:v>
                </c:pt>
                <c:pt idx="9">
                  <c:v>1.9</c:v>
                </c:pt>
                <c:pt idx="10">
                  <c:v>1.9</c:v>
                </c:pt>
                <c:pt idx="11">
                  <c:v>1.9</c:v>
                </c:pt>
                <c:pt idx="12">
                  <c:v>1.9</c:v>
                </c:pt>
                <c:pt idx="13">
                  <c:v>1.9</c:v>
                </c:pt>
                <c:pt idx="14">
                  <c:v>1.9</c:v>
                </c:pt>
                <c:pt idx="15">
                  <c:v>1.9</c:v>
                </c:pt>
                <c:pt idx="16">
                  <c:v>1.9</c:v>
                </c:pt>
                <c:pt idx="17">
                  <c:v>1.9</c:v>
                </c:pt>
                <c:pt idx="18">
                  <c:v>1.9</c:v>
                </c:pt>
                <c:pt idx="19">
                  <c:v>1.9</c:v>
                </c:pt>
                <c:pt idx="20">
                  <c:v>1.9</c:v>
                </c:pt>
                <c:pt idx="21">
                  <c:v>1.9</c:v>
                </c:pt>
                <c:pt idx="22">
                  <c:v>1.9</c:v>
                </c:pt>
                <c:pt idx="23">
                  <c:v>1.9</c:v>
                </c:pt>
                <c:pt idx="24">
                  <c:v>1.9</c:v>
                </c:pt>
                <c:pt idx="25">
                  <c:v>1.9</c:v>
                </c:pt>
                <c:pt idx="26">
                  <c:v>1.9</c:v>
                </c:pt>
                <c:pt idx="27">
                  <c:v>1.9</c:v>
                </c:pt>
                <c:pt idx="28">
                  <c:v>1.9</c:v>
                </c:pt>
                <c:pt idx="29">
                  <c:v>1.9</c:v>
                </c:pt>
                <c:pt idx="30">
                  <c:v>1.9</c:v>
                </c:pt>
                <c:pt idx="31">
                  <c:v>1.9</c:v>
                </c:pt>
                <c:pt idx="32">
                  <c:v>1.9</c:v>
                </c:pt>
                <c:pt idx="33">
                  <c:v>1.9</c:v>
                </c:pt>
                <c:pt idx="34">
                  <c:v>1.9</c:v>
                </c:pt>
                <c:pt idx="35">
                  <c:v>1.9</c:v>
                </c:pt>
                <c:pt idx="36">
                  <c:v>1.9</c:v>
                </c:pt>
              </c:numCache>
            </c:numRef>
          </c:val>
        </c:ser>
        <c:ser>
          <c:idx val="3"/>
          <c:order val="2"/>
          <c:tx>
            <c:strRef>
              <c:f>Data!$LS$5</c:f>
              <c:strCache>
                <c:ptCount val="1"/>
                <c:pt idx="0">
                  <c:v>Green Range</c:v>
                </c:pt>
              </c:strCache>
            </c:strRef>
          </c:tx>
          <c:spPr>
            <a:solidFill>
              <a:schemeClr val="accent3">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Data!$LS$7:$LS$66</c:f>
              <c:numCache>
                <c:formatCode>General</c:formatCode>
                <c:ptCount val="37"/>
                <c:pt idx="0">
                  <c:v>2.1</c:v>
                </c:pt>
                <c:pt idx="1">
                  <c:v>2.1</c:v>
                </c:pt>
                <c:pt idx="2">
                  <c:v>2.1</c:v>
                </c:pt>
                <c:pt idx="3">
                  <c:v>2.1</c:v>
                </c:pt>
                <c:pt idx="4">
                  <c:v>2.1</c:v>
                </c:pt>
                <c:pt idx="5">
                  <c:v>2.1</c:v>
                </c:pt>
                <c:pt idx="6">
                  <c:v>2.1</c:v>
                </c:pt>
                <c:pt idx="7">
                  <c:v>2.1</c:v>
                </c:pt>
                <c:pt idx="8">
                  <c:v>2.1</c:v>
                </c:pt>
                <c:pt idx="9">
                  <c:v>2.1</c:v>
                </c:pt>
                <c:pt idx="10">
                  <c:v>2.1</c:v>
                </c:pt>
                <c:pt idx="11">
                  <c:v>2.1</c:v>
                </c:pt>
                <c:pt idx="12">
                  <c:v>2.1</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numCache>
            </c:numRef>
          </c:val>
        </c:ser>
        <c:axId val="239603712"/>
        <c:axId val="239605248"/>
      </c:areaChart>
      <c:lineChart>
        <c:grouping val="standard"/>
        <c:ser>
          <c:idx val="0"/>
          <c:order val="0"/>
          <c:tx>
            <c:strRef>
              <c:f>Data!$LQ$5</c:f>
              <c:strCache>
                <c:ptCount val="1"/>
                <c:pt idx="0">
                  <c:v>MDαT Events</c:v>
                </c:pt>
              </c:strCache>
            </c:strRef>
          </c:tx>
          <c:spPr>
            <a:ln>
              <a:solidFill>
                <a:schemeClr val="tx1"/>
              </a:solidFill>
            </a:ln>
          </c:spPr>
          <c:dLbls>
            <c:numFmt formatCode="#,##0" sourceLinked="0"/>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Data!$LQ$7:$LQ$66</c:f>
              <c:numCache>
                <c:formatCode>0</c:formatCode>
                <c:ptCount val="37"/>
                <c:pt idx="2">
                  <c:v>1</c:v>
                </c:pt>
                <c:pt idx="5">
                  <c:v>0</c:v>
                </c:pt>
                <c:pt idx="8">
                  <c:v>0</c:v>
                </c:pt>
                <c:pt idx="11">
                  <c:v>1</c:v>
                </c:pt>
                <c:pt idx="14">
                  <c:v>2</c:v>
                </c:pt>
                <c:pt idx="17">
                  <c:v>1</c:v>
                </c:pt>
                <c:pt idx="20">
                  <c:v>1</c:v>
                </c:pt>
                <c:pt idx="23">
                  <c:v>1</c:v>
                </c:pt>
                <c:pt idx="26">
                  <c:v>0</c:v>
                </c:pt>
                <c:pt idx="29">
                  <c:v>1</c:v>
                </c:pt>
                <c:pt idx="32">
                  <c:v>0</c:v>
                </c:pt>
                <c:pt idx="35">
                  <c:v>1</c:v>
                </c:pt>
              </c:numCache>
            </c:numRef>
          </c:val>
        </c:ser>
        <c:marker val="1"/>
        <c:axId val="239603712"/>
        <c:axId val="239605248"/>
      </c:lineChart>
      <c:dateAx>
        <c:axId val="239603712"/>
        <c:scaling>
          <c:orientation val="minMax"/>
        </c:scaling>
        <c:axPos val="b"/>
        <c:numFmt formatCode="mmm\-yy" sourceLinked="1"/>
        <c:tickLblPos val="nextTo"/>
        <c:txPr>
          <a:bodyPr rot="-5400000" vert="horz"/>
          <a:lstStyle/>
          <a:p>
            <a:pPr>
              <a:defRPr sz="800"/>
            </a:pPr>
            <a:endParaRPr lang="en-US"/>
          </a:p>
        </c:txPr>
        <c:crossAx val="239605248"/>
        <c:crosses val="autoZero"/>
        <c:auto val="1"/>
        <c:lblOffset val="100"/>
      </c:dateAx>
      <c:valAx>
        <c:axId val="239605248"/>
        <c:scaling>
          <c:orientation val="minMax"/>
          <c:max val="4"/>
          <c:min val="0"/>
        </c:scaling>
        <c:axPos val="l"/>
        <c:numFmt formatCode="#,##0" sourceLinked="0"/>
        <c:tickLblPos val="nextTo"/>
        <c:crossAx val="239603712"/>
        <c:crosses val="autoZero"/>
        <c:crossBetween val="between"/>
        <c:majorUnit val="1"/>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6351286089238848"/>
        </c:manualLayout>
      </c:layout>
      <c:areaChart>
        <c:grouping val="stacked"/>
        <c:ser>
          <c:idx val="1"/>
          <c:order val="0"/>
          <c:tx>
            <c:strRef>
              <c:f>Data!$AV$5</c:f>
              <c:strCache>
                <c:ptCount val="1"/>
                <c:pt idx="0">
                  <c:v>Green Threshold</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Data!$AV$7:$AV$66</c:f>
              <c:numCache>
                <c:formatCode>General</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ser>
          <c:idx val="2"/>
          <c:order val="2"/>
          <c:tx>
            <c:strRef>
              <c:f>Data!$AU$5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Data!$AU$7:$AU$66</c:f>
              <c:numCache>
                <c:formatCode>General</c:formatCode>
                <c:ptCount val="3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numCache>
            </c:numRef>
          </c:val>
        </c:ser>
        <c:axId val="158755840"/>
        <c:axId val="158769920"/>
      </c:areaChart>
      <c:lineChart>
        <c:grouping val="standard"/>
        <c:ser>
          <c:idx val="0"/>
          <c:order val="1"/>
          <c:tx>
            <c:strRef>
              <c:f>Data!$AT$5</c:f>
              <c:strCache>
                <c:ptCount val="1"/>
                <c:pt idx="0">
                  <c:v>cases per 1000 acute occupied bed days</c:v>
                </c:pt>
              </c:strCache>
            </c:strRef>
          </c:tx>
          <c:spPr>
            <a:ln>
              <a:solidFill>
                <a:schemeClr val="tx1"/>
              </a:solidFill>
            </a:ln>
          </c:spP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Data!$AT$7:$AT$66</c:f>
              <c:numCache>
                <c:formatCode>General</c:formatCode>
                <c:ptCount val="37"/>
                <c:pt idx="2">
                  <c:v>0</c:v>
                </c:pt>
                <c:pt idx="5">
                  <c:v>0</c:v>
                </c:pt>
                <c:pt idx="8">
                  <c:v>0</c:v>
                </c:pt>
                <c:pt idx="11">
                  <c:v>0.09</c:v>
                </c:pt>
                <c:pt idx="14">
                  <c:v>0</c:v>
                </c:pt>
                <c:pt idx="17">
                  <c:v>0</c:v>
                </c:pt>
                <c:pt idx="20">
                  <c:v>0</c:v>
                </c:pt>
                <c:pt idx="23">
                  <c:v>0.17</c:v>
                </c:pt>
                <c:pt idx="26" formatCode="0.00">
                  <c:v>0.1377410468319559</c:v>
                </c:pt>
                <c:pt idx="29">
                  <c:v>0</c:v>
                </c:pt>
                <c:pt idx="32">
                  <c:v>0</c:v>
                </c:pt>
                <c:pt idx="35">
                  <c:v>0</c:v>
                </c:pt>
              </c:numCache>
            </c:numRef>
          </c:val>
        </c:ser>
        <c:marker val="1"/>
        <c:axId val="158755840"/>
        <c:axId val="158769920"/>
      </c:lineChart>
      <c:dateAx>
        <c:axId val="158755840"/>
        <c:scaling>
          <c:orientation val="minMax"/>
        </c:scaling>
        <c:axPos val="b"/>
        <c:numFmt formatCode="mmm\-yy" sourceLinked="1"/>
        <c:tickLblPos val="nextTo"/>
        <c:txPr>
          <a:bodyPr rot="-5400000" vert="horz"/>
          <a:lstStyle/>
          <a:p>
            <a:pPr>
              <a:defRPr sz="900"/>
            </a:pPr>
            <a:endParaRPr lang="en-US"/>
          </a:p>
        </c:txPr>
        <c:crossAx val="158769920"/>
        <c:crosses val="autoZero"/>
        <c:auto val="1"/>
        <c:lblOffset val="100"/>
      </c:dateAx>
      <c:valAx>
        <c:axId val="158769920"/>
        <c:scaling>
          <c:orientation val="minMax"/>
          <c:max val="0.2"/>
        </c:scaling>
        <c:axPos val="l"/>
        <c:numFmt formatCode="#,##0.00" sourceLinked="0"/>
        <c:tickLblPos val="nextTo"/>
        <c:crossAx val="158755840"/>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5.4616293264094104E-2"/>
          <c:y val="7.7100831146107524E-2"/>
          <c:w val="0.92963003684690004"/>
          <c:h val="0.64573490813650891"/>
        </c:manualLayout>
      </c:layout>
      <c:areaChart>
        <c:grouping val="stacked"/>
        <c:ser>
          <c:idx val="1"/>
          <c:order val="0"/>
          <c:tx>
            <c:strRef>
              <c:f>Data!$BA$5</c:f>
              <c:strCache>
                <c:ptCount val="1"/>
                <c:pt idx="0">
                  <c:v>Green Range</c:v>
                </c:pt>
              </c:strCache>
            </c:strRef>
          </c:tx>
          <c:spPr>
            <a:solidFill>
              <a:schemeClr val="accent3">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Data!$BA$7:$BA$66</c:f>
              <c:numCache>
                <c:formatCode>0.00%</c:formatCode>
                <c:ptCount val="37"/>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pt idx="8">
                  <c:v>5.0000000000000001E-3</c:v>
                </c:pt>
                <c:pt idx="9">
                  <c:v>5.0000000000000001E-3</c:v>
                </c:pt>
                <c:pt idx="10">
                  <c:v>5.0000000000000001E-3</c:v>
                </c:pt>
                <c:pt idx="11">
                  <c:v>5.0000000000000001E-3</c:v>
                </c:pt>
                <c:pt idx="12">
                  <c:v>5.0000000000000001E-3</c:v>
                </c:pt>
                <c:pt idx="13">
                  <c:v>5.0000000000000001E-3</c:v>
                </c:pt>
                <c:pt idx="14">
                  <c:v>5.0000000000000001E-3</c:v>
                </c:pt>
                <c:pt idx="15">
                  <c:v>5.0000000000000001E-3</c:v>
                </c:pt>
                <c:pt idx="16">
                  <c:v>5.0000000000000001E-3</c:v>
                </c:pt>
                <c:pt idx="17">
                  <c:v>5.0000000000000001E-3</c:v>
                </c:pt>
                <c:pt idx="18">
                  <c:v>5.0000000000000001E-3</c:v>
                </c:pt>
                <c:pt idx="19">
                  <c:v>5.0000000000000001E-3</c:v>
                </c:pt>
                <c:pt idx="20">
                  <c:v>5.0000000000000001E-3</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numCache>
            </c:numRef>
          </c:val>
        </c:ser>
        <c:ser>
          <c:idx val="2"/>
          <c:order val="2"/>
          <c:tx>
            <c:strRef>
              <c:f>Data!$BB$5</c:f>
              <c:strCache>
                <c:ptCount val="1"/>
                <c:pt idx="0">
                  <c:v>Amber Range</c:v>
                </c:pt>
              </c:strCache>
            </c:strRef>
          </c:tx>
          <c:spPr>
            <a:solidFill>
              <a:schemeClr val="accent6">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Data!$BB$7:$BB$66</c:f>
              <c:numCache>
                <c:formatCode>0.00%</c:formatCode>
                <c:ptCount val="37"/>
                <c:pt idx="0">
                  <c:v>2.5999999999999999E-3</c:v>
                </c:pt>
                <c:pt idx="1">
                  <c:v>2.5999999999999999E-3</c:v>
                </c:pt>
                <c:pt idx="2">
                  <c:v>2.5999999999999999E-3</c:v>
                </c:pt>
                <c:pt idx="3">
                  <c:v>2.5999999999999999E-3</c:v>
                </c:pt>
                <c:pt idx="4">
                  <c:v>2.5999999999999999E-3</c:v>
                </c:pt>
                <c:pt idx="5">
                  <c:v>2.5999999999999999E-3</c:v>
                </c:pt>
                <c:pt idx="6">
                  <c:v>2.5999999999999999E-3</c:v>
                </c:pt>
                <c:pt idx="7">
                  <c:v>2.5999999999999999E-3</c:v>
                </c:pt>
                <c:pt idx="8">
                  <c:v>2.5999999999999999E-3</c:v>
                </c:pt>
                <c:pt idx="9">
                  <c:v>2.5999999999999999E-3</c:v>
                </c:pt>
                <c:pt idx="10">
                  <c:v>2.5999999999999999E-3</c:v>
                </c:pt>
                <c:pt idx="11">
                  <c:v>2.5999999999999999E-3</c:v>
                </c:pt>
                <c:pt idx="12">
                  <c:v>2.5999999999999999E-3</c:v>
                </c:pt>
                <c:pt idx="13">
                  <c:v>2.5999999999999999E-3</c:v>
                </c:pt>
                <c:pt idx="14">
                  <c:v>2.5999999999999999E-3</c:v>
                </c:pt>
                <c:pt idx="15">
                  <c:v>2.5999999999999999E-3</c:v>
                </c:pt>
                <c:pt idx="16">
                  <c:v>2.5999999999999999E-3</c:v>
                </c:pt>
                <c:pt idx="17">
                  <c:v>2.5999999999999999E-3</c:v>
                </c:pt>
                <c:pt idx="18">
                  <c:v>2.5999999999999999E-3</c:v>
                </c:pt>
                <c:pt idx="19">
                  <c:v>2.5999999999999999E-3</c:v>
                </c:pt>
                <c:pt idx="20">
                  <c:v>2.5999999999999999E-3</c:v>
                </c:pt>
                <c:pt idx="21">
                  <c:v>2.5999999999999999E-3</c:v>
                </c:pt>
                <c:pt idx="22">
                  <c:v>2.5999999999999999E-3</c:v>
                </c:pt>
                <c:pt idx="23">
                  <c:v>2.5999999999999999E-3</c:v>
                </c:pt>
                <c:pt idx="24">
                  <c:v>2.5999999999999999E-3</c:v>
                </c:pt>
                <c:pt idx="25">
                  <c:v>2.5999999999999999E-3</c:v>
                </c:pt>
                <c:pt idx="26">
                  <c:v>2.5999999999999999E-3</c:v>
                </c:pt>
                <c:pt idx="27">
                  <c:v>2.5999999999999999E-3</c:v>
                </c:pt>
                <c:pt idx="28">
                  <c:v>2.5999999999999999E-3</c:v>
                </c:pt>
                <c:pt idx="29">
                  <c:v>2.5999999999999999E-3</c:v>
                </c:pt>
                <c:pt idx="30">
                  <c:v>2.5999999999999999E-3</c:v>
                </c:pt>
                <c:pt idx="31">
                  <c:v>2.5999999999999999E-3</c:v>
                </c:pt>
                <c:pt idx="32">
                  <c:v>2.5999999999999999E-3</c:v>
                </c:pt>
                <c:pt idx="33">
                  <c:v>2.5999999999999999E-3</c:v>
                </c:pt>
                <c:pt idx="34">
                  <c:v>2.5999999999999999E-3</c:v>
                </c:pt>
                <c:pt idx="35">
                  <c:v>2.5999999999999999E-3</c:v>
                </c:pt>
                <c:pt idx="36">
                  <c:v>2.5999999999999999E-3</c:v>
                </c:pt>
              </c:numCache>
            </c:numRef>
          </c:val>
        </c:ser>
        <c:ser>
          <c:idx val="3"/>
          <c:order val="3"/>
          <c:tx>
            <c:strRef>
              <c:f>Data!$BC$5</c:f>
              <c:strCache>
                <c:ptCount val="1"/>
                <c:pt idx="0">
                  <c:v>Red Range</c:v>
                </c:pt>
              </c:strCache>
            </c:strRef>
          </c:tx>
          <c:spPr>
            <a:solidFill>
              <a:schemeClr val="accent2">
                <a:lumMod val="40000"/>
                <a:lumOff val="60000"/>
              </a:schemeClr>
            </a:solidFill>
            <a:ln>
              <a:noFill/>
            </a:ln>
          </c:spPr>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Data!$BC$7:$BC$66</c:f>
              <c:numCache>
                <c:formatCode>0.00%</c:formatCode>
                <c:ptCount val="37"/>
                <c:pt idx="0">
                  <c:v>2.3999999999999998E-3</c:v>
                </c:pt>
                <c:pt idx="1">
                  <c:v>2.3999999999999998E-3</c:v>
                </c:pt>
                <c:pt idx="2">
                  <c:v>2.3999999999999998E-3</c:v>
                </c:pt>
                <c:pt idx="3">
                  <c:v>2.3999999999999998E-3</c:v>
                </c:pt>
                <c:pt idx="4">
                  <c:v>2.3999999999999998E-3</c:v>
                </c:pt>
                <c:pt idx="5">
                  <c:v>2.3999999999999998E-3</c:v>
                </c:pt>
                <c:pt idx="6">
                  <c:v>2.3999999999999998E-3</c:v>
                </c:pt>
                <c:pt idx="7">
                  <c:v>2.3999999999999998E-3</c:v>
                </c:pt>
                <c:pt idx="8">
                  <c:v>2.3999999999999998E-3</c:v>
                </c:pt>
                <c:pt idx="9">
                  <c:v>2.3999999999999998E-3</c:v>
                </c:pt>
                <c:pt idx="10">
                  <c:v>2.3999999999999998E-3</c:v>
                </c:pt>
                <c:pt idx="11">
                  <c:v>2.3999999999999998E-3</c:v>
                </c:pt>
                <c:pt idx="12">
                  <c:v>2.3999999999999998E-3</c:v>
                </c:pt>
                <c:pt idx="13">
                  <c:v>2.3999999999999998E-3</c:v>
                </c:pt>
                <c:pt idx="14">
                  <c:v>2.3999999999999998E-3</c:v>
                </c:pt>
                <c:pt idx="15">
                  <c:v>2.3999999999999998E-3</c:v>
                </c:pt>
                <c:pt idx="16">
                  <c:v>2.3999999999999998E-3</c:v>
                </c:pt>
                <c:pt idx="17">
                  <c:v>2.3999999999999998E-3</c:v>
                </c:pt>
                <c:pt idx="18">
                  <c:v>2.3999999999999998E-3</c:v>
                </c:pt>
                <c:pt idx="19">
                  <c:v>2.3999999999999998E-3</c:v>
                </c:pt>
                <c:pt idx="20">
                  <c:v>2.3999999999999998E-3</c:v>
                </c:pt>
                <c:pt idx="21">
                  <c:v>2.3999999999999998E-3</c:v>
                </c:pt>
                <c:pt idx="22">
                  <c:v>2.3999999999999998E-3</c:v>
                </c:pt>
                <c:pt idx="23">
                  <c:v>2.3999999999999998E-3</c:v>
                </c:pt>
                <c:pt idx="24">
                  <c:v>2.3999999999999998E-3</c:v>
                </c:pt>
                <c:pt idx="25">
                  <c:v>2.3999999999999998E-3</c:v>
                </c:pt>
                <c:pt idx="26">
                  <c:v>2.3999999999999998E-3</c:v>
                </c:pt>
                <c:pt idx="27">
                  <c:v>2.3999999999999998E-3</c:v>
                </c:pt>
                <c:pt idx="28">
                  <c:v>2.3999999999999998E-3</c:v>
                </c:pt>
                <c:pt idx="29">
                  <c:v>2.3999999999999998E-3</c:v>
                </c:pt>
                <c:pt idx="30">
                  <c:v>2.3999999999999998E-3</c:v>
                </c:pt>
                <c:pt idx="31">
                  <c:v>2.3999999999999998E-3</c:v>
                </c:pt>
                <c:pt idx="32">
                  <c:v>2.3999999999999998E-3</c:v>
                </c:pt>
                <c:pt idx="33">
                  <c:v>2.3999999999999998E-3</c:v>
                </c:pt>
                <c:pt idx="34">
                  <c:v>2.3999999999999998E-3</c:v>
                </c:pt>
                <c:pt idx="35">
                  <c:v>2.3999999999999998E-3</c:v>
                </c:pt>
                <c:pt idx="36">
                  <c:v>2.3999999999999998E-3</c:v>
                </c:pt>
              </c:numCache>
            </c:numRef>
          </c:val>
        </c:ser>
        <c:axId val="158792704"/>
        <c:axId val="159671040"/>
      </c:areaChart>
      <c:lineChart>
        <c:grouping val="standard"/>
        <c:ser>
          <c:idx val="0"/>
          <c:order val="1"/>
          <c:tx>
            <c:strRef>
              <c:f>Data!$AY$5</c:f>
              <c:strCache>
                <c:ptCount val="1"/>
                <c:pt idx="0">
                  <c:v>Disciplinaries as a percentage of headcount</c:v>
                </c:pt>
              </c:strCache>
            </c:strRef>
          </c:tx>
          <c:spPr>
            <a:ln>
              <a:solidFill>
                <a:schemeClr val="tx1"/>
              </a:solidFill>
            </a:ln>
          </c:spPr>
          <c:dLbls>
            <c:txPr>
              <a:bodyPr rot="-5400000" vert="horz"/>
              <a:lstStyle/>
              <a:p>
                <a:pPr>
                  <a:defRPr/>
                </a:pPr>
                <a:endParaRPr lang="en-US"/>
              </a:p>
            </c:txPr>
            <c:dLblPos val="t"/>
            <c:showVal val="1"/>
          </c:dLbls>
          <c:cat>
            <c:numRef>
              <c:f>Data!$A$7:$A$66</c:f>
              <c:numCache>
                <c:formatCode>mmm\-yy</c:formatCode>
                <c:ptCount val="37"/>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numCache>
            </c:numRef>
          </c:cat>
          <c:val>
            <c:numRef>
              <c:f>Data!$AY$7:$AY$66</c:f>
              <c:numCache>
                <c:formatCode>0.00%</c:formatCode>
                <c:ptCount val="37"/>
                <c:pt idx="2">
                  <c:v>2.2000000000000001E-3</c:v>
                </c:pt>
                <c:pt idx="5">
                  <c:v>1.1000000000000001E-3</c:v>
                </c:pt>
                <c:pt idx="8">
                  <c:v>1.6999999999999999E-3</c:v>
                </c:pt>
                <c:pt idx="11">
                  <c:v>1.1000000000000001E-3</c:v>
                </c:pt>
                <c:pt idx="14">
                  <c:v>2.8E-3</c:v>
                </c:pt>
                <c:pt idx="17">
                  <c:v>1.6999999999999999E-3</c:v>
                </c:pt>
                <c:pt idx="20">
                  <c:v>0</c:v>
                </c:pt>
                <c:pt idx="23">
                  <c:v>1.1000000000000001E-3</c:v>
                </c:pt>
                <c:pt idx="26">
                  <c:v>5.4734537493158185E-4</c:v>
                </c:pt>
                <c:pt idx="29">
                  <c:v>0</c:v>
                </c:pt>
                <c:pt idx="32">
                  <c:v>5.4824561403508769E-4</c:v>
                </c:pt>
                <c:pt idx="35">
                  <c:v>3.8953811908736783E-3</c:v>
                </c:pt>
              </c:numCache>
            </c:numRef>
          </c:val>
        </c:ser>
        <c:marker val="1"/>
        <c:axId val="158792704"/>
        <c:axId val="159671040"/>
      </c:lineChart>
      <c:dateAx>
        <c:axId val="158792704"/>
        <c:scaling>
          <c:orientation val="minMax"/>
        </c:scaling>
        <c:axPos val="b"/>
        <c:numFmt formatCode="mmm\-yy" sourceLinked="1"/>
        <c:tickLblPos val="nextTo"/>
        <c:txPr>
          <a:bodyPr rot="-5400000" vert="horz"/>
          <a:lstStyle/>
          <a:p>
            <a:pPr>
              <a:defRPr/>
            </a:pPr>
            <a:endParaRPr lang="en-US"/>
          </a:p>
        </c:txPr>
        <c:crossAx val="159671040"/>
        <c:crosses val="autoZero"/>
        <c:auto val="1"/>
        <c:lblOffset val="100"/>
      </c:dateAx>
      <c:valAx>
        <c:axId val="159671040"/>
        <c:scaling>
          <c:orientation val="minMax"/>
          <c:max val="1.0000000000000005E-2"/>
        </c:scaling>
        <c:axPos val="l"/>
        <c:numFmt formatCode="0.00%" sourceLinked="0"/>
        <c:tickLblPos val="nextTo"/>
        <c:crossAx val="158792704"/>
        <c:crosses val="autoZero"/>
        <c:crossBetween val="between"/>
      </c:valAx>
      <c:spPr>
        <a:noFill/>
        <a:ln w="25400">
          <a:noFill/>
        </a:ln>
      </c:spPr>
    </c:plotArea>
    <c:plotVisOnly val="1"/>
    <c:dispBlanksAs val="span"/>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5.xml"/><Relationship Id="rId13" Type="http://schemas.openxmlformats.org/officeDocument/2006/relationships/chart" Target="../charts/chart40.xml"/><Relationship Id="rId3" Type="http://schemas.openxmlformats.org/officeDocument/2006/relationships/chart" Target="../charts/chart30.xml"/><Relationship Id="rId7" Type="http://schemas.openxmlformats.org/officeDocument/2006/relationships/chart" Target="../charts/chart34.xml"/><Relationship Id="rId12" Type="http://schemas.openxmlformats.org/officeDocument/2006/relationships/chart" Target="../charts/chart39.xml"/><Relationship Id="rId17" Type="http://schemas.openxmlformats.org/officeDocument/2006/relationships/chart" Target="../charts/chart44.xml"/><Relationship Id="rId2" Type="http://schemas.openxmlformats.org/officeDocument/2006/relationships/chart" Target="../charts/chart29.xml"/><Relationship Id="rId16" Type="http://schemas.openxmlformats.org/officeDocument/2006/relationships/chart" Target="../charts/chart43.xml"/><Relationship Id="rId1" Type="http://schemas.openxmlformats.org/officeDocument/2006/relationships/chart" Target="../charts/chart28.xml"/><Relationship Id="rId6" Type="http://schemas.openxmlformats.org/officeDocument/2006/relationships/chart" Target="../charts/chart33.xml"/><Relationship Id="rId11" Type="http://schemas.openxmlformats.org/officeDocument/2006/relationships/chart" Target="../charts/chart38.xml"/><Relationship Id="rId5" Type="http://schemas.openxmlformats.org/officeDocument/2006/relationships/chart" Target="../charts/chart32.xml"/><Relationship Id="rId15" Type="http://schemas.openxmlformats.org/officeDocument/2006/relationships/chart" Target="../charts/chart42.xml"/><Relationship Id="rId10" Type="http://schemas.openxmlformats.org/officeDocument/2006/relationships/chart" Target="../charts/chart37.xml"/><Relationship Id="rId4" Type="http://schemas.openxmlformats.org/officeDocument/2006/relationships/chart" Target="../charts/chart31.xml"/><Relationship Id="rId9" Type="http://schemas.openxmlformats.org/officeDocument/2006/relationships/chart" Target="../charts/chart36.xml"/><Relationship Id="rId14" Type="http://schemas.openxmlformats.org/officeDocument/2006/relationships/chart" Target="../charts/chart4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2.xml"/><Relationship Id="rId3" Type="http://schemas.openxmlformats.org/officeDocument/2006/relationships/chart" Target="../charts/chart47.xml"/><Relationship Id="rId7" Type="http://schemas.openxmlformats.org/officeDocument/2006/relationships/chart" Target="../charts/chart51.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11" Type="http://schemas.openxmlformats.org/officeDocument/2006/relationships/chart" Target="../charts/chart55.xml"/><Relationship Id="rId5" Type="http://schemas.openxmlformats.org/officeDocument/2006/relationships/chart" Target="../charts/chart49.xml"/><Relationship Id="rId10" Type="http://schemas.openxmlformats.org/officeDocument/2006/relationships/chart" Target="../charts/chart54.xml"/><Relationship Id="rId4" Type="http://schemas.openxmlformats.org/officeDocument/2006/relationships/chart" Target="../charts/chart48.xml"/><Relationship Id="rId9" Type="http://schemas.openxmlformats.org/officeDocument/2006/relationships/chart" Target="../charts/chart5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11" Type="http://schemas.openxmlformats.org/officeDocument/2006/relationships/chart" Target="../charts/chart66.xml"/><Relationship Id="rId5" Type="http://schemas.openxmlformats.org/officeDocument/2006/relationships/chart" Target="../charts/chart60.xml"/><Relationship Id="rId10" Type="http://schemas.openxmlformats.org/officeDocument/2006/relationships/chart" Target="../charts/chart65.xml"/><Relationship Id="rId4" Type="http://schemas.openxmlformats.org/officeDocument/2006/relationships/chart" Target="../charts/chart59.xml"/><Relationship Id="rId9" Type="http://schemas.openxmlformats.org/officeDocument/2006/relationships/chart" Target="../charts/chart6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9.xml"/><Relationship Id="rId7" Type="http://schemas.openxmlformats.org/officeDocument/2006/relationships/chart" Target="../charts/chart73.xml"/><Relationship Id="rId2" Type="http://schemas.openxmlformats.org/officeDocument/2006/relationships/chart" Target="../charts/chart68.xml"/><Relationship Id="rId1" Type="http://schemas.openxmlformats.org/officeDocument/2006/relationships/chart" Target="../charts/chart67.xml"/><Relationship Id="rId6" Type="http://schemas.openxmlformats.org/officeDocument/2006/relationships/chart" Target="../charts/chart72.xml"/><Relationship Id="rId5" Type="http://schemas.openxmlformats.org/officeDocument/2006/relationships/chart" Target="../charts/chart71.xml"/><Relationship Id="rId4" Type="http://schemas.openxmlformats.org/officeDocument/2006/relationships/chart" Target="../charts/chart7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4.xml"/></Relationships>
</file>

<file path=xl/drawings/drawing1.xml><?xml version="1.0" encoding="utf-8"?>
<xdr:wsDr xmlns:xdr="http://schemas.openxmlformats.org/drawingml/2006/spreadsheetDrawing" xmlns:a="http://schemas.openxmlformats.org/drawingml/2006/main">
  <xdr:twoCellAnchor>
    <xdr:from>
      <xdr:col>2</xdr:col>
      <xdr:colOff>38100</xdr:colOff>
      <xdr:row>3</xdr:row>
      <xdr:rowOff>76200</xdr:rowOff>
    </xdr:from>
    <xdr:to>
      <xdr:col>2</xdr:col>
      <xdr:colOff>8905875</xdr:colOff>
      <xdr:row>14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xdr:colOff>
      <xdr:row>15</xdr:row>
      <xdr:rowOff>76200</xdr:rowOff>
    </xdr:from>
    <xdr:to>
      <xdr:col>2</xdr:col>
      <xdr:colOff>8905875</xdr:colOff>
      <xdr:row>26</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xdr:colOff>
      <xdr:row>27</xdr:row>
      <xdr:rowOff>76200</xdr:rowOff>
    </xdr:from>
    <xdr:to>
      <xdr:col>2</xdr:col>
      <xdr:colOff>8905875</xdr:colOff>
      <xdr:row>38</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38100</xdr:colOff>
      <xdr:row>39</xdr:row>
      <xdr:rowOff>76200</xdr:rowOff>
    </xdr:from>
    <xdr:to>
      <xdr:col>2</xdr:col>
      <xdr:colOff>8905875</xdr:colOff>
      <xdr:row>50</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38100</xdr:colOff>
      <xdr:row>51</xdr:row>
      <xdr:rowOff>76200</xdr:rowOff>
    </xdr:from>
    <xdr:to>
      <xdr:col>2</xdr:col>
      <xdr:colOff>8905875</xdr:colOff>
      <xdr:row>62</xdr:row>
      <xdr:rowOff>123825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38100</xdr:colOff>
      <xdr:row>63</xdr:row>
      <xdr:rowOff>76200</xdr:rowOff>
    </xdr:from>
    <xdr:to>
      <xdr:col>2</xdr:col>
      <xdr:colOff>8905875</xdr:colOff>
      <xdr:row>74</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38100</xdr:colOff>
      <xdr:row>76</xdr:row>
      <xdr:rowOff>76200</xdr:rowOff>
    </xdr:from>
    <xdr:to>
      <xdr:col>2</xdr:col>
      <xdr:colOff>8905875</xdr:colOff>
      <xdr:row>87</xdr:row>
      <xdr:rowOff>123825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38100</xdr:colOff>
      <xdr:row>88</xdr:row>
      <xdr:rowOff>76200</xdr:rowOff>
    </xdr:from>
    <xdr:to>
      <xdr:col>2</xdr:col>
      <xdr:colOff>8905875</xdr:colOff>
      <xdr:row>99</xdr:row>
      <xdr:rowOff>123825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38100</xdr:colOff>
      <xdr:row>101</xdr:row>
      <xdr:rowOff>76200</xdr:rowOff>
    </xdr:from>
    <xdr:to>
      <xdr:col>2</xdr:col>
      <xdr:colOff>8905875</xdr:colOff>
      <xdr:row>112</xdr:row>
      <xdr:rowOff>123825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38100</xdr:colOff>
      <xdr:row>113</xdr:row>
      <xdr:rowOff>76200</xdr:rowOff>
    </xdr:from>
    <xdr:to>
      <xdr:col>2</xdr:col>
      <xdr:colOff>8905875</xdr:colOff>
      <xdr:row>124</xdr:row>
      <xdr:rowOff>123825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xdr:colOff>
      <xdr:row>126</xdr:row>
      <xdr:rowOff>76200</xdr:rowOff>
    </xdr:from>
    <xdr:to>
      <xdr:col>2</xdr:col>
      <xdr:colOff>8905875</xdr:colOff>
      <xdr:row>137</xdr:row>
      <xdr:rowOff>123825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139</xdr:row>
      <xdr:rowOff>76200</xdr:rowOff>
    </xdr:from>
    <xdr:to>
      <xdr:col>2</xdr:col>
      <xdr:colOff>8905875</xdr:colOff>
      <xdr:row>150</xdr:row>
      <xdr:rowOff>95250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38100</xdr:colOff>
      <xdr:row>164</xdr:row>
      <xdr:rowOff>76200</xdr:rowOff>
    </xdr:from>
    <xdr:to>
      <xdr:col>2</xdr:col>
      <xdr:colOff>8905875</xdr:colOff>
      <xdr:row>175</xdr:row>
      <xdr:rowOff>123825</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38100</xdr:colOff>
      <xdr:row>176</xdr:row>
      <xdr:rowOff>76200</xdr:rowOff>
    </xdr:from>
    <xdr:to>
      <xdr:col>2</xdr:col>
      <xdr:colOff>8905875</xdr:colOff>
      <xdr:row>187</xdr:row>
      <xdr:rowOff>38100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38100</xdr:colOff>
      <xdr:row>200</xdr:row>
      <xdr:rowOff>76200</xdr:rowOff>
    </xdr:from>
    <xdr:to>
      <xdr:col>2</xdr:col>
      <xdr:colOff>8905875</xdr:colOff>
      <xdr:row>211</xdr:row>
      <xdr:rowOff>123825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38100</xdr:colOff>
      <xdr:row>213</xdr:row>
      <xdr:rowOff>76200</xdr:rowOff>
    </xdr:from>
    <xdr:to>
      <xdr:col>2</xdr:col>
      <xdr:colOff>8905875</xdr:colOff>
      <xdr:row>224</xdr:row>
      <xdr:rowOff>123825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38100</xdr:colOff>
      <xdr:row>225</xdr:row>
      <xdr:rowOff>76200</xdr:rowOff>
    </xdr:from>
    <xdr:to>
      <xdr:col>2</xdr:col>
      <xdr:colOff>8905875</xdr:colOff>
      <xdr:row>236</xdr:row>
      <xdr:rowOff>123825</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38100</xdr:colOff>
      <xdr:row>250</xdr:row>
      <xdr:rowOff>76200</xdr:rowOff>
    </xdr:from>
    <xdr:to>
      <xdr:col>2</xdr:col>
      <xdr:colOff>8905875</xdr:colOff>
      <xdr:row>261</xdr:row>
      <xdr:rowOff>123825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38100</xdr:colOff>
      <xdr:row>263</xdr:row>
      <xdr:rowOff>76200</xdr:rowOff>
    </xdr:from>
    <xdr:to>
      <xdr:col>2</xdr:col>
      <xdr:colOff>8905875</xdr:colOff>
      <xdr:row>273</xdr:row>
      <xdr:rowOff>142875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47626</xdr:colOff>
      <xdr:row>287</xdr:row>
      <xdr:rowOff>114300</xdr:rowOff>
    </xdr:from>
    <xdr:to>
      <xdr:col>2</xdr:col>
      <xdr:colOff>8867776</xdr:colOff>
      <xdr:row>298</xdr:row>
      <xdr:rowOff>152401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38100</xdr:colOff>
      <xdr:row>299</xdr:row>
      <xdr:rowOff>76200</xdr:rowOff>
    </xdr:from>
    <xdr:to>
      <xdr:col>2</xdr:col>
      <xdr:colOff>8905875</xdr:colOff>
      <xdr:row>310</xdr:row>
      <xdr:rowOff>123825</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85725</xdr:colOff>
      <xdr:row>311</xdr:row>
      <xdr:rowOff>19050</xdr:rowOff>
    </xdr:from>
    <xdr:to>
      <xdr:col>2</xdr:col>
      <xdr:colOff>8953500</xdr:colOff>
      <xdr:row>322</xdr:row>
      <xdr:rowOff>152400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38100</xdr:colOff>
      <xdr:row>323</xdr:row>
      <xdr:rowOff>76199</xdr:rowOff>
    </xdr:from>
    <xdr:to>
      <xdr:col>2</xdr:col>
      <xdr:colOff>8905875</xdr:colOff>
      <xdr:row>334</xdr:row>
      <xdr:rowOff>142875</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38100</xdr:colOff>
      <xdr:row>151</xdr:row>
      <xdr:rowOff>0</xdr:rowOff>
    </xdr:from>
    <xdr:to>
      <xdr:col>2</xdr:col>
      <xdr:colOff>8867775</xdr:colOff>
      <xdr:row>162</xdr:row>
      <xdr:rowOff>47625</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47625</xdr:colOff>
      <xdr:row>188</xdr:row>
      <xdr:rowOff>66674</xdr:rowOff>
    </xdr:from>
    <xdr:to>
      <xdr:col>2</xdr:col>
      <xdr:colOff>8858250</xdr:colOff>
      <xdr:row>199</xdr:row>
      <xdr:rowOff>47624</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28575</xdr:colOff>
      <xdr:row>275</xdr:row>
      <xdr:rowOff>47624</xdr:rowOff>
    </xdr:from>
    <xdr:to>
      <xdr:col>2</xdr:col>
      <xdr:colOff>8867775</xdr:colOff>
      <xdr:row>286</xdr:row>
      <xdr:rowOff>47624</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66674</xdr:colOff>
      <xdr:row>237</xdr:row>
      <xdr:rowOff>47625</xdr:rowOff>
    </xdr:from>
    <xdr:to>
      <xdr:col>2</xdr:col>
      <xdr:colOff>8924925</xdr:colOff>
      <xdr:row>248</xdr:row>
      <xdr:rowOff>123825</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xdr:col>
      <xdr:colOff>1400175</xdr:colOff>
      <xdr:row>280</xdr:row>
      <xdr:rowOff>123824</xdr:rowOff>
    </xdr:from>
    <xdr:to>
      <xdr:col>2</xdr:col>
      <xdr:colOff>3638550</xdr:colOff>
      <xdr:row>282</xdr:row>
      <xdr:rowOff>47625</xdr:rowOff>
    </xdr:to>
    <xdr:sp macro="" textlink="">
      <xdr:nvSpPr>
        <xdr:cNvPr id="34" name="TextBox 33"/>
        <xdr:cNvSpPr txBox="1"/>
      </xdr:nvSpPr>
      <xdr:spPr>
        <a:xfrm>
          <a:off x="3305175" y="47739299"/>
          <a:ext cx="2238375" cy="247651"/>
        </a:xfrm>
        <a:prstGeom prst="rect">
          <a:avLst/>
        </a:prstGeom>
        <a:solidFill>
          <a:schemeClr val="lt1">
            <a:alpha val="38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t>Apr -17</a:t>
          </a:r>
          <a:r>
            <a:rPr lang="en-GB" sz="900" baseline="0"/>
            <a:t> </a:t>
          </a:r>
          <a:r>
            <a:rPr lang="en-GB" sz="900"/>
            <a:t>Change</a:t>
          </a:r>
          <a:r>
            <a:rPr lang="en-GB" sz="900" baseline="0"/>
            <a:t> in complexity measurement</a:t>
          </a:r>
          <a:endParaRPr lang="en-GB"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76199</xdr:colOff>
      <xdr:row>3</xdr:row>
      <xdr:rowOff>47625</xdr:rowOff>
    </xdr:from>
    <xdr:to>
      <xdr:col>2</xdr:col>
      <xdr:colOff>9233646</xdr:colOff>
      <xdr:row>14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54347</xdr:colOff>
      <xdr:row>15</xdr:row>
      <xdr:rowOff>32495</xdr:rowOff>
    </xdr:from>
    <xdr:to>
      <xdr:col>2</xdr:col>
      <xdr:colOff>9259957</xdr:colOff>
      <xdr:row>26</xdr:row>
      <xdr:rowOff>115957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186</xdr:row>
      <xdr:rowOff>9526</xdr:rowOff>
    </xdr:from>
    <xdr:to>
      <xdr:col>2</xdr:col>
      <xdr:colOff>9220200</xdr:colOff>
      <xdr:row>197</xdr:row>
      <xdr:rowOff>44825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74544</xdr:colOff>
      <xdr:row>27</xdr:row>
      <xdr:rowOff>44824</xdr:rowOff>
    </xdr:from>
    <xdr:to>
      <xdr:col>2</xdr:col>
      <xdr:colOff>9190506</xdr:colOff>
      <xdr:row>38</xdr:row>
      <xdr:rowOff>89597</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16564</xdr:colOff>
      <xdr:row>39</xdr:row>
      <xdr:rowOff>89647</xdr:rowOff>
    </xdr:from>
    <xdr:to>
      <xdr:col>2</xdr:col>
      <xdr:colOff>9190505</xdr:colOff>
      <xdr:row>50</xdr:row>
      <xdr:rowOff>22412</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66260</xdr:colOff>
      <xdr:row>51</xdr:row>
      <xdr:rowOff>134471</xdr:rowOff>
    </xdr:from>
    <xdr:to>
      <xdr:col>2</xdr:col>
      <xdr:colOff>9190505</xdr:colOff>
      <xdr:row>62</xdr:row>
      <xdr:rowOff>33618</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108162</xdr:colOff>
      <xdr:row>63</xdr:row>
      <xdr:rowOff>67235</xdr:rowOff>
    </xdr:from>
    <xdr:to>
      <xdr:col>2</xdr:col>
      <xdr:colOff>9224124</xdr:colOff>
      <xdr:row>74</xdr:row>
      <xdr:rowOff>44774</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74544</xdr:colOff>
      <xdr:row>76</xdr:row>
      <xdr:rowOff>44822</xdr:rowOff>
    </xdr:from>
    <xdr:to>
      <xdr:col>2</xdr:col>
      <xdr:colOff>9190506</xdr:colOff>
      <xdr:row>87</xdr:row>
      <xdr:rowOff>89596</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82826</xdr:colOff>
      <xdr:row>88</xdr:row>
      <xdr:rowOff>114300</xdr:rowOff>
    </xdr:from>
    <xdr:to>
      <xdr:col>2</xdr:col>
      <xdr:colOff>9190506</xdr:colOff>
      <xdr:row>99</xdr:row>
      <xdr:rowOff>89598</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24848</xdr:colOff>
      <xdr:row>100</xdr:row>
      <xdr:rowOff>22411</xdr:rowOff>
    </xdr:from>
    <xdr:to>
      <xdr:col>2</xdr:col>
      <xdr:colOff>9107680</xdr:colOff>
      <xdr:row>111</xdr:row>
      <xdr:rowOff>67235</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24848</xdr:colOff>
      <xdr:row>112</xdr:row>
      <xdr:rowOff>33618</xdr:rowOff>
    </xdr:from>
    <xdr:to>
      <xdr:col>2</xdr:col>
      <xdr:colOff>9082832</xdr:colOff>
      <xdr:row>123</xdr:row>
      <xdr:rowOff>89597</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33130</xdr:colOff>
      <xdr:row>125</xdr:row>
      <xdr:rowOff>9524</xdr:rowOff>
    </xdr:from>
    <xdr:to>
      <xdr:col>2</xdr:col>
      <xdr:colOff>9057983</xdr:colOff>
      <xdr:row>136</xdr:row>
      <xdr:rowOff>89596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124238</xdr:colOff>
      <xdr:row>137</xdr:row>
      <xdr:rowOff>16566</xdr:rowOff>
    </xdr:from>
    <xdr:to>
      <xdr:col>2</xdr:col>
      <xdr:colOff>9149091</xdr:colOff>
      <xdr:row>148</xdr:row>
      <xdr:rowOff>106164</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140804</xdr:colOff>
      <xdr:row>149</xdr:row>
      <xdr:rowOff>8282</xdr:rowOff>
    </xdr:from>
    <xdr:to>
      <xdr:col>2</xdr:col>
      <xdr:colOff>9165657</xdr:colOff>
      <xdr:row>160</xdr:row>
      <xdr:rowOff>97880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115957</xdr:colOff>
      <xdr:row>161</xdr:row>
      <xdr:rowOff>24847</xdr:rowOff>
    </xdr:from>
    <xdr:to>
      <xdr:col>2</xdr:col>
      <xdr:colOff>9140810</xdr:colOff>
      <xdr:row>172</xdr:row>
      <xdr:rowOff>114445</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99391</xdr:colOff>
      <xdr:row>173</xdr:row>
      <xdr:rowOff>41413</xdr:rowOff>
    </xdr:from>
    <xdr:to>
      <xdr:col>2</xdr:col>
      <xdr:colOff>9124244</xdr:colOff>
      <xdr:row>184</xdr:row>
      <xdr:rowOff>131010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0</xdr:colOff>
      <xdr:row>198</xdr:row>
      <xdr:rowOff>89647</xdr:rowOff>
    </xdr:from>
    <xdr:to>
      <xdr:col>2</xdr:col>
      <xdr:colOff>9172576</xdr:colOff>
      <xdr:row>209</xdr:row>
      <xdr:rowOff>66675</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4</xdr:row>
      <xdr:rowOff>66676</xdr:rowOff>
    </xdr:from>
    <xdr:to>
      <xdr:col>2</xdr:col>
      <xdr:colOff>8899071</xdr:colOff>
      <xdr:row>15</xdr:row>
      <xdr:rowOff>142876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xdr:colOff>
      <xdr:row>42</xdr:row>
      <xdr:rowOff>104775</xdr:rowOff>
    </xdr:from>
    <xdr:to>
      <xdr:col>2</xdr:col>
      <xdr:colOff>8867775</xdr:colOff>
      <xdr:row>53</xdr:row>
      <xdr:rowOff>76200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104775</xdr:colOff>
      <xdr:row>16</xdr:row>
      <xdr:rowOff>95251</xdr:rowOff>
    </xdr:from>
    <xdr:to>
      <xdr:col>2</xdr:col>
      <xdr:colOff>8918121</xdr:colOff>
      <xdr:row>27</xdr:row>
      <xdr:rowOff>142875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xdr:colOff>
      <xdr:row>28</xdr:row>
      <xdr:rowOff>76200</xdr:rowOff>
    </xdr:from>
    <xdr:to>
      <xdr:col>2</xdr:col>
      <xdr:colOff>8860971</xdr:colOff>
      <xdr:row>39</xdr:row>
      <xdr:rowOff>85725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190500</xdr:colOff>
      <xdr:row>54</xdr:row>
      <xdr:rowOff>76201</xdr:rowOff>
    </xdr:from>
    <xdr:to>
      <xdr:col>2</xdr:col>
      <xdr:colOff>8820150</xdr:colOff>
      <xdr:row>65</xdr:row>
      <xdr:rowOff>47625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95250</xdr:colOff>
      <xdr:row>66</xdr:row>
      <xdr:rowOff>161925</xdr:rowOff>
    </xdr:from>
    <xdr:to>
      <xdr:col>2</xdr:col>
      <xdr:colOff>8915400</xdr:colOff>
      <xdr:row>77</xdr:row>
      <xdr:rowOff>57150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57150</xdr:colOff>
      <xdr:row>78</xdr:row>
      <xdr:rowOff>171450</xdr:rowOff>
    </xdr:from>
    <xdr:to>
      <xdr:col>2</xdr:col>
      <xdr:colOff>8877300</xdr:colOff>
      <xdr:row>89</xdr:row>
      <xdr:rowOff>66675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85725</xdr:colOff>
      <xdr:row>90</xdr:row>
      <xdr:rowOff>19050</xdr:rowOff>
    </xdr:from>
    <xdr:to>
      <xdr:col>2</xdr:col>
      <xdr:colOff>8905875</xdr:colOff>
      <xdr:row>101</xdr:row>
      <xdr:rowOff>85725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66675</xdr:colOff>
      <xdr:row>102</xdr:row>
      <xdr:rowOff>66675</xdr:rowOff>
    </xdr:from>
    <xdr:to>
      <xdr:col>2</xdr:col>
      <xdr:colOff>8886825</xdr:colOff>
      <xdr:row>113</xdr:row>
      <xdr:rowOff>200025</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57150</xdr:colOff>
      <xdr:row>114</xdr:row>
      <xdr:rowOff>85724</xdr:rowOff>
    </xdr:from>
    <xdr:to>
      <xdr:col>2</xdr:col>
      <xdr:colOff>8820150</xdr:colOff>
      <xdr:row>125</xdr:row>
      <xdr:rowOff>133349</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19050</xdr:colOff>
      <xdr:row>126</xdr:row>
      <xdr:rowOff>66674</xdr:rowOff>
    </xdr:from>
    <xdr:to>
      <xdr:col>2</xdr:col>
      <xdr:colOff>8820150</xdr:colOff>
      <xdr:row>137</xdr:row>
      <xdr:rowOff>133349</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3</xdr:row>
      <xdr:rowOff>66676</xdr:rowOff>
    </xdr:from>
    <xdr:to>
      <xdr:col>2</xdr:col>
      <xdr:colOff>8899071</xdr:colOff>
      <xdr:row>14</xdr:row>
      <xdr:rowOff>142876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66674</xdr:colOff>
      <xdr:row>16</xdr:row>
      <xdr:rowOff>104774</xdr:rowOff>
    </xdr:from>
    <xdr:to>
      <xdr:col>2</xdr:col>
      <xdr:colOff>8813345</xdr:colOff>
      <xdr:row>27</xdr:row>
      <xdr:rowOff>76199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66674</xdr:colOff>
      <xdr:row>29</xdr:row>
      <xdr:rowOff>0</xdr:rowOff>
    </xdr:from>
    <xdr:to>
      <xdr:col>2</xdr:col>
      <xdr:colOff>8813345</xdr:colOff>
      <xdr:row>40</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42</xdr:row>
      <xdr:rowOff>114300</xdr:rowOff>
    </xdr:from>
    <xdr:to>
      <xdr:col>2</xdr:col>
      <xdr:colOff>8746671</xdr:colOff>
      <xdr:row>53</xdr:row>
      <xdr:rowOff>76200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114300</xdr:colOff>
      <xdr:row>54</xdr:row>
      <xdr:rowOff>114300</xdr:rowOff>
    </xdr:from>
    <xdr:to>
      <xdr:col>2</xdr:col>
      <xdr:colOff>8746671</xdr:colOff>
      <xdr:row>65</xdr:row>
      <xdr:rowOff>76200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123825</xdr:colOff>
      <xdr:row>67</xdr:row>
      <xdr:rowOff>57150</xdr:rowOff>
    </xdr:from>
    <xdr:to>
      <xdr:col>2</xdr:col>
      <xdr:colOff>8737146</xdr:colOff>
      <xdr:row>78</xdr:row>
      <xdr:rowOff>133350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66675</xdr:colOff>
      <xdr:row>79</xdr:row>
      <xdr:rowOff>66675</xdr:rowOff>
    </xdr:from>
    <xdr:to>
      <xdr:col>2</xdr:col>
      <xdr:colOff>8622846</xdr:colOff>
      <xdr:row>90</xdr:row>
      <xdr:rowOff>142875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104775</xdr:colOff>
      <xdr:row>115</xdr:row>
      <xdr:rowOff>57150</xdr:rowOff>
    </xdr:from>
    <xdr:to>
      <xdr:col>2</xdr:col>
      <xdr:colOff>8660946</xdr:colOff>
      <xdr:row>126</xdr:row>
      <xdr:rowOff>133350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57150</xdr:colOff>
      <xdr:row>103</xdr:row>
      <xdr:rowOff>104774</xdr:rowOff>
    </xdr:from>
    <xdr:to>
      <xdr:col>2</xdr:col>
      <xdr:colOff>8632371</xdr:colOff>
      <xdr:row>114</xdr:row>
      <xdr:rowOff>133349</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104775</xdr:colOff>
      <xdr:row>127</xdr:row>
      <xdr:rowOff>57150</xdr:rowOff>
    </xdr:from>
    <xdr:to>
      <xdr:col>2</xdr:col>
      <xdr:colOff>8660946</xdr:colOff>
      <xdr:row>138</xdr:row>
      <xdr:rowOff>133350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142875</xdr:colOff>
      <xdr:row>91</xdr:row>
      <xdr:rowOff>57150</xdr:rowOff>
    </xdr:from>
    <xdr:to>
      <xdr:col>2</xdr:col>
      <xdr:colOff>8679996</xdr:colOff>
      <xdr:row>102</xdr:row>
      <xdr:rowOff>85725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3</xdr:row>
      <xdr:rowOff>66677</xdr:rowOff>
    </xdr:from>
    <xdr:to>
      <xdr:col>2</xdr:col>
      <xdr:colOff>8899071</xdr:colOff>
      <xdr:row>14</xdr:row>
      <xdr:rowOff>190501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15</xdr:row>
      <xdr:rowOff>66677</xdr:rowOff>
    </xdr:from>
    <xdr:to>
      <xdr:col>2</xdr:col>
      <xdr:colOff>8899071</xdr:colOff>
      <xdr:row>26</xdr:row>
      <xdr:rowOff>190501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85725</xdr:colOff>
      <xdr:row>27</xdr:row>
      <xdr:rowOff>66677</xdr:rowOff>
    </xdr:from>
    <xdr:to>
      <xdr:col>2</xdr:col>
      <xdr:colOff>8899071</xdr:colOff>
      <xdr:row>38</xdr:row>
      <xdr:rowOff>190501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40</xdr:row>
      <xdr:rowOff>66677</xdr:rowOff>
    </xdr:from>
    <xdr:to>
      <xdr:col>2</xdr:col>
      <xdr:colOff>8899071</xdr:colOff>
      <xdr:row>51</xdr:row>
      <xdr:rowOff>190501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85725</xdr:colOff>
      <xdr:row>52</xdr:row>
      <xdr:rowOff>66677</xdr:rowOff>
    </xdr:from>
    <xdr:to>
      <xdr:col>2</xdr:col>
      <xdr:colOff>8899071</xdr:colOff>
      <xdr:row>63</xdr:row>
      <xdr:rowOff>190501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85725</xdr:colOff>
      <xdr:row>65</xdr:row>
      <xdr:rowOff>66677</xdr:rowOff>
    </xdr:from>
    <xdr:to>
      <xdr:col>2</xdr:col>
      <xdr:colOff>8899071</xdr:colOff>
      <xdr:row>76</xdr:row>
      <xdr:rowOff>190501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85725</xdr:colOff>
      <xdr:row>77</xdr:row>
      <xdr:rowOff>66677</xdr:rowOff>
    </xdr:from>
    <xdr:to>
      <xdr:col>2</xdr:col>
      <xdr:colOff>8899071</xdr:colOff>
      <xdr:row>88</xdr:row>
      <xdr:rowOff>190501</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85725</xdr:colOff>
      <xdr:row>3</xdr:row>
      <xdr:rowOff>66677</xdr:rowOff>
    </xdr:from>
    <xdr:to>
      <xdr:col>2</xdr:col>
      <xdr:colOff>8899071</xdr:colOff>
      <xdr:row>14</xdr:row>
      <xdr:rowOff>190501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Common/Performance%20Management/Directorate%20Scorecard%20Updates/Research%20and%20Innovation.xlsx" TargetMode="External"/><Relationship Id="rId7" Type="http://schemas.openxmlformats.org/officeDocument/2006/relationships/comments" Target="../comments1.xml"/><Relationship Id="rId2" Type="http://schemas.openxmlformats.org/officeDocument/2006/relationships/hyperlink" Target="../../../../../InfectionControl/Common/IC%20Reports/HAIRT%20RETURNS" TargetMode="External"/><Relationship Id="rId1" Type="http://schemas.openxmlformats.org/officeDocument/2006/relationships/hyperlink" Target="../../../../../InfectionControl/Common/IC%20Reports/HAIRT%20RETURNS" TargetMode="External"/><Relationship Id="rId6" Type="http://schemas.openxmlformats.org/officeDocument/2006/relationships/vmlDrawing" Target="../drawings/vmlDrawing1.vml"/><Relationship Id="rId5" Type="http://schemas.openxmlformats.org/officeDocument/2006/relationships/printerSettings" Target="../printerSettings/printerSettings7.bin"/><Relationship Id="rId4" Type="http://schemas.openxmlformats.org/officeDocument/2006/relationships/hyperlink" Target="../../../../../InfectionControl/Common/IC%20Reports/HAIRT%20RETURNS" TargetMode="External"/></Relationships>
</file>

<file path=xl/worksheets/sheet1.xml><?xml version="1.0" encoding="utf-8"?>
<worksheet xmlns="http://schemas.openxmlformats.org/spreadsheetml/2006/main" xmlns:r="http://schemas.openxmlformats.org/officeDocument/2006/relationships">
  <sheetPr>
    <tabColor theme="0" tint="-0.249977111117893"/>
  </sheetPr>
  <dimension ref="A1:AR336"/>
  <sheetViews>
    <sheetView topLeftCell="B1" zoomScaleNormal="100" workbookViewId="0">
      <selection activeCell="B251" sqref="B251:B262"/>
    </sheetView>
  </sheetViews>
  <sheetFormatPr defaultRowHeight="12.75"/>
  <cols>
    <col min="1" max="1" width="5.5703125" customWidth="1"/>
    <col min="2" max="2" width="23" customWidth="1"/>
    <col min="3" max="3" width="134.42578125" customWidth="1"/>
    <col min="4" max="4" width="7.42578125" customWidth="1"/>
    <col min="5" max="5" width="7" style="38" customWidth="1"/>
    <col min="6" max="6" width="27.140625" customWidth="1"/>
    <col min="7" max="7" width="13" customWidth="1"/>
  </cols>
  <sheetData>
    <row r="1" spans="1:9">
      <c r="A1" s="1110" t="s">
        <v>3</v>
      </c>
      <c r="B1" s="1110" t="s">
        <v>34</v>
      </c>
      <c r="C1" s="1110" t="s">
        <v>33</v>
      </c>
      <c r="D1" s="1112" t="s">
        <v>45</v>
      </c>
      <c r="E1" s="1113"/>
      <c r="F1" s="1116" t="s">
        <v>32</v>
      </c>
    </row>
    <row r="2" spans="1:9" ht="24.75" customHeight="1" thickBot="1">
      <c r="A2" s="1111"/>
      <c r="B2" s="1111"/>
      <c r="C2" s="1111"/>
      <c r="D2" s="1114"/>
      <c r="E2" s="1115"/>
      <c r="F2" s="1117"/>
    </row>
    <row r="3" spans="1:9" ht="15.75">
      <c r="A3" s="1107" t="s">
        <v>23</v>
      </c>
      <c r="B3" s="1108"/>
      <c r="C3" s="1108"/>
      <c r="D3" s="1108"/>
      <c r="E3" s="1108"/>
      <c r="F3" s="1109"/>
    </row>
    <row r="4" spans="1:9" ht="15" customHeight="1">
      <c r="A4" s="1103">
        <v>1.1000000000000001</v>
      </c>
      <c r="B4" s="1106" t="s">
        <v>120</v>
      </c>
      <c r="C4" s="1085"/>
      <c r="D4" s="830">
        <v>43191</v>
      </c>
      <c r="E4" s="844">
        <f>IFERROR(VLOOKUP(D4,Data!A$2:EC$101,13,FALSE),"")</f>
        <v>1.3127187864644108E-3</v>
      </c>
      <c r="F4" s="1090" t="s">
        <v>439</v>
      </c>
      <c r="G4" t="s">
        <v>294</v>
      </c>
      <c r="I4" s="25"/>
    </row>
    <row r="5" spans="1:9" ht="15" customHeight="1">
      <c r="A5" s="1103"/>
      <c r="B5" s="1106"/>
      <c r="C5" s="1085"/>
      <c r="D5" s="830">
        <v>43221</v>
      </c>
      <c r="E5" s="844">
        <f>IFERROR(VLOOKUP(D5,Data!A$2:EC$101,13,FALSE),"")</f>
        <v>1.27000254000508E-3</v>
      </c>
      <c r="F5" s="1090"/>
    </row>
    <row r="6" spans="1:9" ht="15" customHeight="1">
      <c r="A6" s="1103"/>
      <c r="B6" s="1106"/>
      <c r="C6" s="1085"/>
      <c r="D6" s="32">
        <v>43252</v>
      </c>
      <c r="E6" s="839">
        <f>IFERROR(VLOOKUP(D6,Data!A$2:EC$101,13,FALSE),"")</f>
        <v>4.1322314049586776E-4</v>
      </c>
      <c r="F6" s="1090"/>
    </row>
    <row r="7" spans="1:9" ht="15" customHeight="1">
      <c r="A7" s="1103"/>
      <c r="B7" s="1106"/>
      <c r="C7" s="1085"/>
      <c r="D7" s="32">
        <v>43282</v>
      </c>
      <c r="E7" s="839">
        <f>IFERROR(VLOOKUP(D7,Data!A$2:EC$101,13,FALSE),"")</f>
        <v>8.063432334363661E-4</v>
      </c>
      <c r="F7" s="1090"/>
    </row>
    <row r="8" spans="1:9" ht="15" customHeight="1">
      <c r="A8" s="1103"/>
      <c r="B8" s="1106"/>
      <c r="C8" s="1085"/>
      <c r="D8" s="830">
        <v>43313</v>
      </c>
      <c r="E8" s="844">
        <f>IFERROR(VLOOKUP(D8,Data!A$2:EC$101,13,FALSE),"")</f>
        <v>1.2315270935960591E-3</v>
      </c>
      <c r="F8" s="1090"/>
    </row>
    <row r="9" spans="1:9" ht="15" customHeight="1">
      <c r="A9" s="1103"/>
      <c r="B9" s="1106"/>
      <c r="C9" s="1085"/>
      <c r="D9" s="32">
        <v>43344</v>
      </c>
      <c r="E9" s="839">
        <f>IFERROR(VLOOKUP(D9,Data!A$2:EC$101,13,FALSE),"")</f>
        <v>2.8316579357213649E-4</v>
      </c>
      <c r="F9" s="1090"/>
    </row>
    <row r="10" spans="1:9" ht="15" customHeight="1">
      <c r="A10" s="1103"/>
      <c r="B10" s="1106"/>
      <c r="C10" s="1085"/>
      <c r="D10" s="32">
        <v>43374</v>
      </c>
      <c r="E10" s="839">
        <f>IFERROR(VLOOKUP(D10,Data!A$2:EC$101,13,FALSE),"")</f>
        <v>6.0291812371879902E-4</v>
      </c>
      <c r="F10" s="1090"/>
    </row>
    <row r="11" spans="1:9" ht="15" customHeight="1">
      <c r="A11" s="1103"/>
      <c r="B11" s="1106"/>
      <c r="C11" s="1085"/>
      <c r="D11" s="32">
        <v>43405</v>
      </c>
      <c r="E11" s="839">
        <f>IFERROR(VLOOKUP(D11,Data!A$2:EC$101,13,FALSE),"")</f>
        <v>5.0043788314775431E-4</v>
      </c>
      <c r="F11" s="1090"/>
    </row>
    <row r="12" spans="1:9" ht="15" customHeight="1">
      <c r="A12" s="1103"/>
      <c r="B12" s="1106"/>
      <c r="C12" s="1085"/>
      <c r="D12" s="32">
        <v>43435</v>
      </c>
      <c r="E12" s="839">
        <f>IFERROR(VLOOKUP(D12,Data!A$2:EC$101,13,FALSE),"")</f>
        <v>4.7930979389678862E-4</v>
      </c>
      <c r="F12" s="1090"/>
    </row>
    <row r="13" spans="1:9" ht="15" customHeight="1">
      <c r="A13" s="1103"/>
      <c r="B13" s="1106"/>
      <c r="C13" s="1085"/>
      <c r="D13" s="830">
        <v>43466</v>
      </c>
      <c r="E13" s="844">
        <f>IFERROR(VLOOKUP(D13,Data!A$2:EC$101,13,FALSE),"")</f>
        <v>1.4757177354440569E-3</v>
      </c>
      <c r="F13" s="1090"/>
    </row>
    <row r="14" spans="1:9" ht="15" customHeight="1">
      <c r="A14" s="1103"/>
      <c r="B14" s="1106"/>
      <c r="C14" s="1085"/>
      <c r="D14" s="32">
        <v>43497</v>
      </c>
      <c r="E14" s="839">
        <f>IFERROR(VLOOKUP(D14,Data!A$2:EC$101,13,FALSE),"")</f>
        <v>8.4853627492575306E-4</v>
      </c>
      <c r="F14" s="1090"/>
    </row>
    <row r="15" spans="1:9" ht="15" customHeight="1">
      <c r="A15" s="1103"/>
      <c r="B15" s="1106"/>
      <c r="C15" s="1085"/>
      <c r="D15" s="32">
        <v>43525</v>
      </c>
      <c r="E15" s="839">
        <f>IFERROR(VLOOKUP(D15,Data!A$2:EC$101,13,FALSE),"")</f>
        <v>1.221597849987784E-3</v>
      </c>
      <c r="F15" s="1090"/>
    </row>
    <row r="16" spans="1:9" ht="15" customHeight="1">
      <c r="A16" s="1103">
        <v>1.2</v>
      </c>
      <c r="B16" s="1106" t="s">
        <v>121</v>
      </c>
      <c r="C16" s="1085"/>
      <c r="D16" s="830">
        <v>43191</v>
      </c>
      <c r="E16" s="831">
        <f>IFERROR(VLOOKUP(D16,Data!A$2:EC$101,19,FALSE),"")</f>
        <v>0.6</v>
      </c>
      <c r="F16" s="1090" t="s">
        <v>440</v>
      </c>
      <c r="G16" t="s">
        <v>294</v>
      </c>
    </row>
    <row r="17" spans="1:7" ht="15" customHeight="1">
      <c r="A17" s="1103"/>
      <c r="B17" s="1106"/>
      <c r="C17" s="1085"/>
      <c r="D17" s="32">
        <v>43221</v>
      </c>
      <c r="E17" s="829">
        <f>IFERROR(VLOOKUP(D17,Data!A$2:EC$101,19,FALSE),"")</f>
        <v>1</v>
      </c>
      <c r="F17" s="1090"/>
    </row>
    <row r="18" spans="1:7" ht="15" customHeight="1">
      <c r="A18" s="1103"/>
      <c r="B18" s="1106"/>
      <c r="C18" s="1085"/>
      <c r="D18" s="32">
        <v>43252</v>
      </c>
      <c r="E18" s="829">
        <f>IFERROR(VLOOKUP(D18,Data!A$2:EC$101,19,FALSE),"")</f>
        <v>1</v>
      </c>
      <c r="F18" s="1090"/>
    </row>
    <row r="19" spans="1:7" ht="15" customHeight="1">
      <c r="A19" s="1103"/>
      <c r="B19" s="1106"/>
      <c r="C19" s="1085"/>
      <c r="D19" s="34">
        <v>43282</v>
      </c>
      <c r="E19" s="832">
        <f>IFERROR(VLOOKUP(D19,Data!A$2:EC$101,19,FALSE),"")</f>
        <v>0.33333333333333331</v>
      </c>
      <c r="F19" s="1090"/>
    </row>
    <row r="20" spans="1:7" ht="15" customHeight="1">
      <c r="A20" s="1103"/>
      <c r="B20" s="1106"/>
      <c r="C20" s="1085"/>
      <c r="D20" s="830">
        <v>43313</v>
      </c>
      <c r="E20" s="831">
        <f>IFERROR(VLOOKUP(D20,Data!A$2:EC$101,19,FALSE),"")</f>
        <v>0.75</v>
      </c>
      <c r="F20" s="1090"/>
    </row>
    <row r="21" spans="1:7" ht="15" customHeight="1">
      <c r="A21" s="1103"/>
      <c r="B21" s="1106"/>
      <c r="C21" s="1085"/>
      <c r="D21" s="32">
        <v>43344</v>
      </c>
      <c r="E21" s="829">
        <f>IFERROR(VLOOKUP(D21,Data!A$2:EC$101,19,FALSE),"")</f>
        <v>1</v>
      </c>
      <c r="F21" s="1090"/>
    </row>
    <row r="22" spans="1:7" ht="15" customHeight="1">
      <c r="A22" s="1103"/>
      <c r="B22" s="1106"/>
      <c r="C22" s="1085"/>
      <c r="D22" s="34">
        <v>43374</v>
      </c>
      <c r="E22" s="832">
        <f>IFERROR(VLOOKUP(D22,Data!A$2:EC$101,19,FALSE),"")</f>
        <v>0</v>
      </c>
      <c r="F22" s="1090"/>
    </row>
    <row r="23" spans="1:7" ht="15" customHeight="1">
      <c r="A23" s="1103"/>
      <c r="B23" s="1106"/>
      <c r="C23" s="1085"/>
      <c r="D23" s="34">
        <v>43405</v>
      </c>
      <c r="E23" s="832">
        <f>IFERROR(VLOOKUP(D23,Data!A$2:EC$101,19,FALSE),"")</f>
        <v>0.5</v>
      </c>
      <c r="F23" s="1090"/>
    </row>
    <row r="24" spans="1:7" ht="15" customHeight="1">
      <c r="A24" s="1103"/>
      <c r="B24" s="1106"/>
      <c r="C24" s="1085"/>
      <c r="D24" s="32">
        <v>43435</v>
      </c>
      <c r="E24" s="829">
        <f>IFERROR(VLOOKUP(D24,Data!A$2:EC$101,19,FALSE),"")</f>
        <v>1</v>
      </c>
      <c r="F24" s="1090"/>
    </row>
    <row r="25" spans="1:7" ht="15" customHeight="1">
      <c r="A25" s="1103"/>
      <c r="B25" s="1106"/>
      <c r="C25" s="1085"/>
      <c r="D25" s="32">
        <v>43466</v>
      </c>
      <c r="E25" s="829">
        <f>IFERROR(VLOOKUP(D25,Data!A$2:EC$101,19,FALSE),"")</f>
        <v>1</v>
      </c>
      <c r="F25" s="1090"/>
    </row>
    <row r="26" spans="1:7" ht="15" customHeight="1">
      <c r="A26" s="1103"/>
      <c r="B26" s="1106"/>
      <c r="C26" s="1085"/>
      <c r="D26" s="32">
        <v>43497</v>
      </c>
      <c r="E26" s="829">
        <f>IFERROR(VLOOKUP(D26,Data!A$2:EC$101,19,FALSE),"")</f>
        <v>1</v>
      </c>
      <c r="F26" s="1090"/>
    </row>
    <row r="27" spans="1:7" ht="15" customHeight="1">
      <c r="A27" s="1103"/>
      <c r="B27" s="1106"/>
      <c r="C27" s="1085"/>
      <c r="D27" s="830">
        <v>43525</v>
      </c>
      <c r="E27" s="831">
        <f>IFERROR(VLOOKUP(D27,Data!A$2:EC$101,19,FALSE),"")</f>
        <v>0.875</v>
      </c>
      <c r="F27" s="1090"/>
    </row>
    <row r="28" spans="1:7" ht="15" customHeight="1">
      <c r="A28" s="1103">
        <v>1.3</v>
      </c>
      <c r="B28" s="1106" t="s">
        <v>122</v>
      </c>
      <c r="C28" s="1085"/>
      <c r="D28" s="32">
        <v>43191</v>
      </c>
      <c r="E28" s="829">
        <f>IFERROR(VLOOKUP(D28,Data!A$2:EC$101,24,FALSE),"")</f>
        <v>1</v>
      </c>
      <c r="F28" s="1090" t="s">
        <v>441</v>
      </c>
      <c r="G28" t="s">
        <v>294</v>
      </c>
    </row>
    <row r="29" spans="1:7" ht="15" customHeight="1">
      <c r="A29" s="1103"/>
      <c r="B29" s="1106"/>
      <c r="C29" s="1085"/>
      <c r="D29" s="32">
        <v>43221</v>
      </c>
      <c r="E29" s="829">
        <f>IFERROR(VLOOKUP(D29,Data!A$2:EC$101,24,FALSE),"")</f>
        <v>0.8</v>
      </c>
      <c r="F29" s="1090"/>
    </row>
    <row r="30" spans="1:7" ht="15" customHeight="1">
      <c r="A30" s="1103"/>
      <c r="B30" s="1106"/>
      <c r="C30" s="1085"/>
      <c r="D30" s="34">
        <v>43252</v>
      </c>
      <c r="E30" s="832">
        <f>IFERROR(VLOOKUP(D30,Data!A$2:EC$101,24,FALSE),"")</f>
        <v>0.5</v>
      </c>
      <c r="F30" s="1090"/>
    </row>
    <row r="31" spans="1:7" ht="15" customHeight="1">
      <c r="A31" s="1103"/>
      <c r="B31" s="1106"/>
      <c r="C31" s="1085"/>
      <c r="D31" s="32">
        <v>43282</v>
      </c>
      <c r="E31" s="829">
        <f>IFERROR(VLOOKUP(D31,Data!A$2:EC$101,24,FALSE),"")</f>
        <v>1</v>
      </c>
      <c r="F31" s="1090"/>
    </row>
    <row r="32" spans="1:7" ht="15" customHeight="1">
      <c r="A32" s="1103"/>
      <c r="B32" s="1106"/>
      <c r="C32" s="1085"/>
      <c r="D32" s="830">
        <v>43313</v>
      </c>
      <c r="E32" s="831">
        <f>IFERROR(VLOOKUP(D32,Data!A$2:EC$101,24,FALSE),"")</f>
        <v>0.66666666666666663</v>
      </c>
      <c r="F32" s="1090"/>
    </row>
    <row r="33" spans="1:7" ht="15" customHeight="1">
      <c r="A33" s="1103"/>
      <c r="B33" s="1106"/>
      <c r="C33" s="1085"/>
      <c r="D33" s="32">
        <v>43344</v>
      </c>
      <c r="E33" s="829">
        <f>IFERROR(VLOOKUP(D33,Data!A$2:EC$101,24,FALSE),"")</f>
        <v>1</v>
      </c>
      <c r="F33" s="1090"/>
    </row>
    <row r="34" spans="1:7" ht="15" customHeight="1">
      <c r="A34" s="1103"/>
      <c r="B34" s="1106"/>
      <c r="C34" s="1085"/>
      <c r="D34" s="32">
        <v>43374</v>
      </c>
      <c r="E34" s="829">
        <f>IFERROR(VLOOKUP(D34,Data!A$2:EC$101,24,FALSE),"")</f>
        <v>1</v>
      </c>
      <c r="F34" s="1090"/>
    </row>
    <row r="35" spans="1:7" ht="15" customHeight="1">
      <c r="A35" s="1103"/>
      <c r="B35" s="1106"/>
      <c r="C35" s="1085"/>
      <c r="D35" s="34">
        <v>43405</v>
      </c>
      <c r="E35" s="832">
        <f>IFERROR(VLOOKUP(D35,Data!A$2:EC$101,24,FALSE),"")</f>
        <v>0</v>
      </c>
      <c r="F35" s="1090"/>
    </row>
    <row r="36" spans="1:7" ht="15" customHeight="1">
      <c r="A36" s="1103"/>
      <c r="B36" s="1106"/>
      <c r="C36" s="1085"/>
      <c r="D36" s="32">
        <v>43435</v>
      </c>
      <c r="E36" s="829">
        <f>IFERROR(VLOOKUP(D36,Data!A$2:EC$101,24,FALSE),"")</f>
        <v>1</v>
      </c>
      <c r="F36" s="1090"/>
    </row>
    <row r="37" spans="1:7" ht="15" customHeight="1">
      <c r="A37" s="1103"/>
      <c r="B37" s="1106"/>
      <c r="C37" s="1085"/>
      <c r="D37" s="34">
        <v>43466</v>
      </c>
      <c r="E37" s="832">
        <f>IFERROR(VLOOKUP(D37,Data!A$2:EC$101,24,FALSE),"")</f>
        <v>0.4</v>
      </c>
      <c r="F37" s="1090"/>
    </row>
    <row r="38" spans="1:7" ht="15" customHeight="1">
      <c r="A38" s="1103"/>
      <c r="B38" s="1106"/>
      <c r="C38" s="1085"/>
      <c r="D38" s="34">
        <v>43497</v>
      </c>
      <c r="E38" s="832">
        <f>IFERROR(VLOOKUP(D38,Data!A$2:EC$101,24,FALSE),"")</f>
        <v>0.6</v>
      </c>
      <c r="F38" s="1090"/>
    </row>
    <row r="39" spans="1:7" ht="15" customHeight="1">
      <c r="A39" s="1103"/>
      <c r="B39" s="1106"/>
      <c r="C39" s="1085"/>
      <c r="D39" s="32">
        <v>43525</v>
      </c>
      <c r="E39" s="829">
        <f>IFERROR(VLOOKUP(D39,Data!A$2:EC$101,24,FALSE),"")</f>
        <v>0</v>
      </c>
      <c r="F39" s="1090"/>
    </row>
    <row r="40" spans="1:7">
      <c r="A40" s="1105" t="s">
        <v>40</v>
      </c>
      <c r="B40" s="1106" t="s">
        <v>123</v>
      </c>
      <c r="C40" s="1085"/>
      <c r="D40" s="833">
        <v>43191</v>
      </c>
      <c r="E40" s="834">
        <f>IFERROR(IF(VLOOKUP(D40,Data!A$2:EC$101,27,FALSE)="","",(VLOOKUP(D40,Data!A$2:EC$101,27,FALSE))),"")</f>
        <v>0.6</v>
      </c>
      <c r="F40" s="1090" t="s">
        <v>403</v>
      </c>
      <c r="G40" t="s">
        <v>295</v>
      </c>
    </row>
    <row r="41" spans="1:7">
      <c r="A41" s="1105"/>
      <c r="B41" s="1106"/>
      <c r="C41" s="1085"/>
      <c r="D41" s="833">
        <v>43221</v>
      </c>
      <c r="E41" s="834">
        <f>IFERROR(IF(VLOOKUP(D41,Data!A$2:EC$101,27,FALSE)="","",(VLOOKUP(D41,Data!A$2:EC$101,27,FALSE))),"")</f>
        <v>0.6</v>
      </c>
      <c r="F41" s="1090"/>
    </row>
    <row r="42" spans="1:7">
      <c r="A42" s="1105"/>
      <c r="B42" s="1106"/>
      <c r="C42" s="1085"/>
      <c r="D42" s="833">
        <v>43252</v>
      </c>
      <c r="E42" s="832">
        <f>IFERROR(IF(VLOOKUP(D42,Data!A$2:EC$101,27,FALSE)="","",(VLOOKUP(D42,Data!A$2:EC$101,27,FALSE))),"")</f>
        <v>0.6</v>
      </c>
      <c r="F42" s="1090"/>
    </row>
    <row r="43" spans="1:7">
      <c r="A43" s="1105"/>
      <c r="B43" s="1106"/>
      <c r="C43" s="1085"/>
      <c r="D43" s="833">
        <v>43282</v>
      </c>
      <c r="E43" s="834">
        <f>IFERROR(IF(VLOOKUP(D43,Data!A$2:EC$101,27,FALSE)="","",(VLOOKUP(D43,Data!A$2:EC$101,27,FALSE))),"")</f>
        <v>0.6</v>
      </c>
      <c r="F43" s="1090"/>
    </row>
    <row r="44" spans="1:7">
      <c r="A44" s="1105"/>
      <c r="B44" s="1106"/>
      <c r="C44" s="1085"/>
      <c r="D44" s="833">
        <v>43313</v>
      </c>
      <c r="E44" s="834">
        <f>IFERROR(IF(VLOOKUP(D44,Data!A$2:EC$101,27,FALSE)="","",(VLOOKUP(D44,Data!A$2:EC$101,27,FALSE))),"")</f>
        <v>0.6</v>
      </c>
      <c r="F44" s="1090"/>
    </row>
    <row r="45" spans="1:7">
      <c r="A45" s="1105"/>
      <c r="B45" s="1106"/>
      <c r="C45" s="1085"/>
      <c r="D45" s="833">
        <v>43344</v>
      </c>
      <c r="E45" s="834">
        <f>IFERROR(IF(VLOOKUP(D45,Data!A$2:EC$101,27,FALSE)="","",(VLOOKUP(D45,Data!A$2:EC$101,27,FALSE))),"")</f>
        <v>0.6</v>
      </c>
      <c r="F45" s="1090"/>
    </row>
    <row r="46" spans="1:7">
      <c r="A46" s="1105"/>
      <c r="B46" s="1106"/>
      <c r="C46" s="1085"/>
      <c r="D46" s="32">
        <v>43374</v>
      </c>
      <c r="E46" s="829">
        <f>IFERROR(IF(VLOOKUP(D46,Data!A$2:EC$101,27,FALSE)="","",(VLOOKUP(D46,Data!A$2:EC$101,27,FALSE))),"")</f>
        <v>0.6</v>
      </c>
      <c r="F46" s="1090"/>
    </row>
    <row r="47" spans="1:7">
      <c r="A47" s="1105"/>
      <c r="B47" s="1106"/>
      <c r="C47" s="1085"/>
      <c r="D47" s="833">
        <v>43405</v>
      </c>
      <c r="E47" s="834">
        <f>IFERROR(IF(VLOOKUP(D47,Data!A$2:EC$101,27,FALSE)="","",(VLOOKUP(D47,Data!A$2:EC$101,27,FALSE))),"")</f>
        <v>0.6</v>
      </c>
      <c r="F47" s="1090"/>
    </row>
    <row r="48" spans="1:7">
      <c r="A48" s="1105"/>
      <c r="B48" s="1106"/>
      <c r="C48" s="1085"/>
      <c r="D48" s="34">
        <v>43435</v>
      </c>
      <c r="E48" s="832">
        <f>IFERROR(IF(VLOOKUP(D48,Data!A$2:EC$101,27,FALSE)="","",(VLOOKUP(D48,Data!A$2:EC$101,27,FALSE))),"")</f>
        <v>0.6</v>
      </c>
      <c r="F48" s="1090"/>
    </row>
    <row r="49" spans="1:7">
      <c r="A49" s="1105"/>
      <c r="B49" s="1106"/>
      <c r="C49" s="1085"/>
      <c r="D49" s="34">
        <v>43466</v>
      </c>
      <c r="E49" s="829">
        <f>IFERROR(IF(VLOOKUP(D49,Data!A$2:EC$101,27,FALSE)="","",(VLOOKUP(D49,Data!A$2:EC$101,27,FALSE))),"")</f>
        <v>0.6</v>
      </c>
      <c r="F49" s="1090"/>
    </row>
    <row r="50" spans="1:7">
      <c r="A50" s="1105"/>
      <c r="B50" s="1106"/>
      <c r="C50" s="1085"/>
      <c r="D50" s="34">
        <v>43497</v>
      </c>
      <c r="E50" s="834">
        <f>IFERROR(IF(VLOOKUP(D50,Data!A$2:EC$101,27,FALSE)="","",(VLOOKUP(D50,Data!A$2:EC$101,27,FALSE))),"")</f>
        <v>0.6</v>
      </c>
      <c r="F50" s="1090"/>
    </row>
    <row r="51" spans="1:7" ht="15" customHeight="1">
      <c r="A51" s="1105"/>
      <c r="B51" s="1106"/>
      <c r="C51" s="1085"/>
      <c r="D51" s="34">
        <v>43525</v>
      </c>
      <c r="E51" s="832">
        <f>IFERROR(IF(VLOOKUP(D51,Data!A$2:EC$101,27,FALSE)="","",(VLOOKUP(D51,Data!A$2:EC$101,27,FALSE))),"")</f>
        <v>0.6</v>
      </c>
      <c r="F51" s="1090"/>
    </row>
    <row r="52" spans="1:7" ht="12.75" customHeight="1">
      <c r="A52" s="1118" t="s">
        <v>41</v>
      </c>
      <c r="B52" s="1106" t="s">
        <v>124</v>
      </c>
      <c r="C52" s="1085"/>
      <c r="D52" s="833">
        <v>43191</v>
      </c>
      <c r="E52" s="834" t="str">
        <f>IFERROR(IF(VLOOKUP(D52,Data!A$2:EC$101,30,FALSE)="","",(VLOOKUP(D52,Data!A$2:EC$101,30,FALSE))),"")</f>
        <v/>
      </c>
      <c r="F52" s="1090" t="s">
        <v>403</v>
      </c>
      <c r="G52" t="s">
        <v>295</v>
      </c>
    </row>
    <row r="53" spans="1:7">
      <c r="A53" s="1118"/>
      <c r="B53" s="1106"/>
      <c r="C53" s="1085"/>
      <c r="D53" s="833">
        <v>43221</v>
      </c>
      <c r="E53" s="834" t="str">
        <f>IFERROR(IF(VLOOKUP(D53,Data!A$2:EC$101,30,FALSE)="","",(VLOOKUP(D53,Data!A$2:EC$101,30,FALSE))),"")</f>
        <v/>
      </c>
      <c r="F53" s="1090"/>
    </row>
    <row r="54" spans="1:7">
      <c r="A54" s="1118"/>
      <c r="B54" s="1106"/>
      <c r="C54" s="1085"/>
      <c r="D54" s="833">
        <v>43252</v>
      </c>
      <c r="E54" s="832" t="str">
        <f>IFERROR(IF(VLOOKUP(D54,Data!A$2:EC$101,30,FALSE)="","",(VLOOKUP(D54,Data!A$2:EC$101,30,FALSE))),"")</f>
        <v/>
      </c>
      <c r="F54" s="1090"/>
    </row>
    <row r="55" spans="1:7">
      <c r="A55" s="1118"/>
      <c r="B55" s="1106"/>
      <c r="C55" s="1085"/>
      <c r="D55" s="833">
        <v>43282</v>
      </c>
      <c r="E55" s="834" t="str">
        <f>IFERROR(IF(VLOOKUP(D55,Data!A$2:EC$101,30,FALSE)="","",(VLOOKUP(D55,Data!A$2:EC$101,30,FALSE))),"")</f>
        <v/>
      </c>
      <c r="F55" s="1090"/>
    </row>
    <row r="56" spans="1:7">
      <c r="A56" s="1118"/>
      <c r="B56" s="1106"/>
      <c r="C56" s="1085"/>
      <c r="D56" s="833">
        <v>43313</v>
      </c>
      <c r="E56" s="834" t="str">
        <f>IFERROR(IF(VLOOKUP(D56,Data!A$2:EC$101,30,FALSE)="","",(VLOOKUP(D56,Data!A$2:EC$101,30,FALSE))),"")</f>
        <v/>
      </c>
      <c r="F56" s="1090"/>
    </row>
    <row r="57" spans="1:7">
      <c r="A57" s="1118"/>
      <c r="B57" s="1106"/>
      <c r="C57" s="1085"/>
      <c r="D57" s="833">
        <v>43344</v>
      </c>
      <c r="E57" s="834" t="str">
        <f>IFERROR(IF(VLOOKUP(D57,Data!A$2:EC$101,30,FALSE)="","",(VLOOKUP(D57,Data!A$2:EC$101,30,FALSE))),"")</f>
        <v/>
      </c>
      <c r="F57" s="1090"/>
    </row>
    <row r="58" spans="1:7">
      <c r="A58" s="1118"/>
      <c r="B58" s="1106"/>
      <c r="C58" s="1085"/>
      <c r="D58" s="32">
        <v>43374</v>
      </c>
      <c r="E58" s="829">
        <f>IFERROR(IF(VLOOKUP(D58,Data!A$2:EC$101,30,FALSE)="","",(VLOOKUP(D58,Data!A$2:EC$101,30,FALSE))),"")</f>
        <v>0.61290322580645162</v>
      </c>
      <c r="F58" s="1090"/>
    </row>
    <row r="59" spans="1:7">
      <c r="A59" s="1118"/>
      <c r="B59" s="1106"/>
      <c r="C59" s="1085"/>
      <c r="D59" s="833">
        <v>43405</v>
      </c>
      <c r="E59" s="834" t="str">
        <f>IFERROR(IF(VLOOKUP(D59,Data!A$2:EC$101,30,FALSE)="","",(VLOOKUP(D59,Data!A$2:EC$101,30,FALSE))),"")</f>
        <v/>
      </c>
      <c r="F59" s="1090"/>
    </row>
    <row r="60" spans="1:7">
      <c r="A60" s="1118"/>
      <c r="B60" s="1106"/>
      <c r="C60" s="1085"/>
      <c r="D60" s="34">
        <v>43435</v>
      </c>
      <c r="E60" s="832">
        <f>IFERROR(IF(VLOOKUP(D60,Data!A$2:EC$101,30,FALSE)="","",(VLOOKUP(D60,Data!A$2:EC$101,30,FALSE))),"")</f>
        <v>0.72131147540983609</v>
      </c>
      <c r="F60" s="1090"/>
    </row>
    <row r="61" spans="1:7">
      <c r="A61" s="1118"/>
      <c r="B61" s="1106"/>
      <c r="C61" s="1085"/>
      <c r="D61" s="34">
        <v>43466</v>
      </c>
      <c r="E61" s="829" t="str">
        <f>IFERROR(IF(VLOOKUP(D61,Data!A$2:EC$101,30,FALSE)="","",(VLOOKUP(D61,Data!A$2:EC$101,30,FALSE))),"")</f>
        <v/>
      </c>
      <c r="F61" s="1090"/>
    </row>
    <row r="62" spans="1:7">
      <c r="A62" s="1118"/>
      <c r="B62" s="1106"/>
      <c r="C62" s="1085"/>
      <c r="D62" s="34">
        <v>43497</v>
      </c>
      <c r="E62" s="834" t="str">
        <f>IFERROR(IF(VLOOKUP(D62,Data!A$2:EC$101,30,FALSE)="","",(VLOOKUP(D62,Data!A$2:EC$101,30,FALSE))),"")</f>
        <v/>
      </c>
      <c r="F62" s="1090"/>
    </row>
    <row r="63" spans="1:7" ht="15" customHeight="1">
      <c r="A63" s="1118"/>
      <c r="B63" s="1106"/>
      <c r="C63" s="1085"/>
      <c r="D63" s="34">
        <v>43525</v>
      </c>
      <c r="E63" s="832">
        <f>IFERROR(IF(VLOOKUP(D63,Data!A$2:EC$101,30,FALSE)="","",(VLOOKUP(D63,Data!A$2:EC$101,30,FALSE))),"")</f>
        <v>0.68181818181818177</v>
      </c>
      <c r="F63" s="1090"/>
    </row>
    <row r="64" spans="1:7" ht="15" customHeight="1">
      <c r="A64" s="1118" t="s">
        <v>42</v>
      </c>
      <c r="B64" s="1106" t="s">
        <v>125</v>
      </c>
      <c r="C64" s="1085"/>
      <c r="D64" s="833">
        <v>43191</v>
      </c>
      <c r="E64" s="834" t="str">
        <f>IFERROR(IF(VLOOKUP(D64,Data!A$2:EC$101,33,FALSE)="","",(VLOOKUP(D64,Data!A$2:EC$101,33,FALSE))),"")</f>
        <v/>
      </c>
      <c r="F64" s="1090" t="s">
        <v>403</v>
      </c>
      <c r="G64" t="s">
        <v>295</v>
      </c>
    </row>
    <row r="65" spans="1:8" ht="15" customHeight="1">
      <c r="A65" s="1118"/>
      <c r="B65" s="1106"/>
      <c r="C65" s="1085"/>
      <c r="D65" s="833">
        <v>43221</v>
      </c>
      <c r="E65" s="834" t="str">
        <f>IFERROR(IF(VLOOKUP(D65,Data!A$2:EC$101,33,FALSE)="","",(VLOOKUP(D65,Data!A$2:EC$101,33,FALSE))),"")</f>
        <v/>
      </c>
      <c r="F65" s="1090"/>
    </row>
    <row r="66" spans="1:8" ht="15" customHeight="1">
      <c r="A66" s="1118"/>
      <c r="B66" s="1106"/>
      <c r="C66" s="1085"/>
      <c r="D66" s="833">
        <v>43252</v>
      </c>
      <c r="E66" s="832" t="str">
        <f>IFERROR(IF(VLOOKUP(D66,Data!A$2:EC$101,33,FALSE)="","",(VLOOKUP(D66,Data!A$2:EC$101,33,FALSE))),"")</f>
        <v/>
      </c>
      <c r="F66" s="1090"/>
      <c r="H66" s="17"/>
    </row>
    <row r="67" spans="1:8" ht="15" customHeight="1">
      <c r="A67" s="1118"/>
      <c r="B67" s="1106"/>
      <c r="C67" s="1085"/>
      <c r="D67" s="833">
        <v>43282</v>
      </c>
      <c r="E67" s="834" t="str">
        <f>IFERROR(IF(VLOOKUP(D67,Data!A$2:EC$101,33,FALSE)="","",(VLOOKUP(D67,Data!A$2:EC$101,33,FALSE))),"")</f>
        <v/>
      </c>
      <c r="F67" s="1090"/>
    </row>
    <row r="68" spans="1:8" ht="15" customHeight="1">
      <c r="A68" s="1118"/>
      <c r="B68" s="1106"/>
      <c r="C68" s="1085"/>
      <c r="D68" s="833">
        <v>43313</v>
      </c>
      <c r="E68" s="834" t="str">
        <f>IFERROR(IF(VLOOKUP(D68,Data!A$2:EC$101,33,FALSE)="","",(VLOOKUP(D68,Data!A$2:EC$101,33,FALSE))),"")</f>
        <v/>
      </c>
      <c r="F68" s="1090"/>
    </row>
    <row r="69" spans="1:8" ht="15" customHeight="1">
      <c r="A69" s="1118"/>
      <c r="B69" s="1106"/>
      <c r="C69" s="1085"/>
      <c r="D69" s="833">
        <v>43344</v>
      </c>
      <c r="E69" s="834" t="str">
        <f>IFERROR(IF(VLOOKUP(D69,Data!A$2:EC$101,33,FALSE)="","",(VLOOKUP(D69,Data!A$2:EC$101,33,FALSE))),"")</f>
        <v/>
      </c>
      <c r="F69" s="1090"/>
    </row>
    <row r="70" spans="1:8" ht="15" customHeight="1">
      <c r="A70" s="1118"/>
      <c r="B70" s="1106"/>
      <c r="C70" s="1085"/>
      <c r="D70" s="32">
        <v>43374</v>
      </c>
      <c r="E70" s="829">
        <f>IFERROR(IF(VLOOKUP(D70,Data!A$2:EC$101,33,FALSE)="","",(VLOOKUP(D70,Data!A$2:EC$101,33,FALSE))),"")</f>
        <v>0.83333333333333337</v>
      </c>
      <c r="F70" s="1090"/>
    </row>
    <row r="71" spans="1:8" ht="15" customHeight="1">
      <c r="A71" s="1118"/>
      <c r="B71" s="1106"/>
      <c r="C71" s="1085"/>
      <c r="D71" s="833">
        <v>43405</v>
      </c>
      <c r="E71" s="834" t="str">
        <f>IFERROR(IF(VLOOKUP(D71,Data!A$2:EC$101,33,FALSE)="","",(VLOOKUP(D71,Data!A$2:EC$101,33,FALSE))),"")</f>
        <v/>
      </c>
      <c r="F71" s="1090"/>
    </row>
    <row r="72" spans="1:8" ht="15" customHeight="1">
      <c r="A72" s="1118"/>
      <c r="B72" s="1106"/>
      <c r="C72" s="1085"/>
      <c r="D72" s="34">
        <v>43435</v>
      </c>
      <c r="E72" s="832">
        <f>IFERROR(IF(VLOOKUP(D72,Data!A$2:EC$101,33,FALSE)="","",(VLOOKUP(D72,Data!A$2:EC$101,33,FALSE))),"")</f>
        <v>0.7142857142857143</v>
      </c>
      <c r="F72" s="1090"/>
    </row>
    <row r="73" spans="1:8" ht="15" customHeight="1">
      <c r="A73" s="1118"/>
      <c r="B73" s="1106"/>
      <c r="C73" s="1085"/>
      <c r="D73" s="833">
        <v>43466</v>
      </c>
      <c r="E73" s="829" t="str">
        <f>IFERROR(IF(VLOOKUP(D73,Data!A$2:EC$101,33,FALSE)="","",(VLOOKUP(D73,Data!A$2:EC$101,33,FALSE))),"")</f>
        <v/>
      </c>
      <c r="F73" s="1090"/>
    </row>
    <row r="74" spans="1:8" ht="15" customHeight="1">
      <c r="A74" s="1118"/>
      <c r="B74" s="1106"/>
      <c r="C74" s="1085"/>
      <c r="D74" s="833">
        <v>43497</v>
      </c>
      <c r="E74" s="834" t="str">
        <f>IFERROR(IF(VLOOKUP(D74,Data!A$2:EC$101,33,FALSE)="","",(VLOOKUP(D74,Data!A$2:EC$101,33,FALSE))),"")</f>
        <v/>
      </c>
      <c r="F74" s="1090"/>
    </row>
    <row r="75" spans="1:8" ht="15" customHeight="1">
      <c r="A75" s="1118"/>
      <c r="B75" s="1106"/>
      <c r="C75" s="1085"/>
      <c r="D75" s="34">
        <v>43525</v>
      </c>
      <c r="E75" s="832">
        <f>IFERROR(IF(VLOOKUP(D75,Data!A$2:EC$101,33,FALSE)="","",(VLOOKUP(D75,Data!A$2:EC$101,33,FALSE))),"")</f>
        <v>0.55555555555555558</v>
      </c>
      <c r="F75" s="1090"/>
    </row>
    <row r="76" spans="1:8" ht="27" customHeight="1">
      <c r="A76" s="1120" t="s">
        <v>0</v>
      </c>
      <c r="B76" s="1121"/>
      <c r="C76" s="1121"/>
      <c r="D76" s="1121"/>
      <c r="E76" s="1121"/>
      <c r="F76" s="1121"/>
    </row>
    <row r="77" spans="1:8" ht="12.75" customHeight="1">
      <c r="A77" s="1094">
        <v>1.5</v>
      </c>
      <c r="B77" s="1101" t="s">
        <v>127</v>
      </c>
      <c r="C77" s="1085"/>
      <c r="D77" s="833">
        <v>43191</v>
      </c>
      <c r="E77" s="835" t="str">
        <f>IFERROR(IF(VLOOKUP(D77,Data!A$2:EC$101,41,FALSE)="","",(VLOOKUP(D77,Data!A$2:EC$101,41,FALSE))),"")</f>
        <v/>
      </c>
      <c r="F77" s="1090" t="s">
        <v>401</v>
      </c>
      <c r="G77" t="s">
        <v>296</v>
      </c>
    </row>
    <row r="78" spans="1:8">
      <c r="A78" s="1094"/>
      <c r="B78" s="1101"/>
      <c r="C78" s="1085"/>
      <c r="D78" s="833">
        <v>43221</v>
      </c>
      <c r="E78" s="835" t="str">
        <f>IFERROR(IF(VLOOKUP(D78,Data!A$2:EC$101,41,FALSE)="","",(VLOOKUP(D78,Data!A$2:EC$101,41,FALSE))),"")</f>
        <v/>
      </c>
      <c r="F78" s="1090"/>
    </row>
    <row r="79" spans="1:8">
      <c r="A79" s="1094"/>
      <c r="B79" s="1101"/>
      <c r="C79" s="1085"/>
      <c r="D79" s="32">
        <v>43252</v>
      </c>
      <c r="E79" s="836">
        <f>IFERROR(IF(VLOOKUP(D79,Data!A$2:EC$101,41,FALSE)="","",(VLOOKUP(D79,Data!A$2:EC$101,41,FALSE))),"")</f>
        <v>0.08</v>
      </c>
      <c r="F79" s="1090"/>
    </row>
    <row r="80" spans="1:8">
      <c r="A80" s="1094"/>
      <c r="B80" s="1101"/>
      <c r="C80" s="1085"/>
      <c r="D80" s="833">
        <v>43282</v>
      </c>
      <c r="E80" s="835" t="str">
        <f>IFERROR(IF(VLOOKUP(D80,Data!A$2:EC$101,41,FALSE)="","",(VLOOKUP(D80,Data!A$2:EC$101,41,FALSE))),"")</f>
        <v/>
      </c>
      <c r="F80" s="1090"/>
    </row>
    <row r="81" spans="1:7">
      <c r="A81" s="1094"/>
      <c r="B81" s="1101"/>
      <c r="C81" s="1085"/>
      <c r="D81" s="833">
        <v>43313</v>
      </c>
      <c r="E81" s="835" t="str">
        <f>IFERROR(IF(VLOOKUP(D81,Data!A$2:EC$101,41,FALSE)="","",(VLOOKUP(D81,Data!A$2:EC$101,41,FALSE))),"")</f>
        <v/>
      </c>
      <c r="F81" s="1090"/>
    </row>
    <row r="82" spans="1:7">
      <c r="A82" s="1094"/>
      <c r="B82" s="1101"/>
      <c r="C82" s="1085"/>
      <c r="D82" s="32">
        <v>43344</v>
      </c>
      <c r="E82" s="836">
        <f>IFERROR(IF(VLOOKUP(D82,Data!A$2:EC$101,41,FALSE)="","",(VLOOKUP(D82,Data!A$2:EC$101,41,FALSE))),"")</f>
        <v>0</v>
      </c>
      <c r="F82" s="1090"/>
    </row>
    <row r="83" spans="1:7">
      <c r="A83" s="1094"/>
      <c r="B83" s="1101"/>
      <c r="C83" s="1085"/>
      <c r="D83" s="833">
        <v>43374</v>
      </c>
      <c r="E83" s="835" t="str">
        <f>IFERROR(IF(VLOOKUP(D83,Data!A$2:EC$101,41,FALSE)="","",(VLOOKUP(D83,Data!A$2:EC$101,41,FALSE))),"")</f>
        <v/>
      </c>
      <c r="F83" s="1090"/>
    </row>
    <row r="84" spans="1:7">
      <c r="A84" s="1094"/>
      <c r="B84" s="1101"/>
      <c r="C84" s="1085"/>
      <c r="D84" s="833">
        <v>43405</v>
      </c>
      <c r="E84" s="835" t="str">
        <f>IFERROR(IF(VLOOKUP(D84,Data!A$2:EC$101,41,FALSE)="","",(VLOOKUP(D84,Data!A$2:EC$101,41,FALSE))),"")</f>
        <v/>
      </c>
      <c r="F84" s="1090"/>
    </row>
    <row r="85" spans="1:7">
      <c r="A85" s="1094"/>
      <c r="B85" s="1101"/>
      <c r="C85" s="1085"/>
      <c r="D85" s="34">
        <v>43435</v>
      </c>
      <c r="E85" s="837">
        <f>IFERROR(IF(VLOOKUP(D85,Data!A$2:EC$101,41,FALSE)="","",(VLOOKUP(D85,Data!A$2:EC$101,41,FALSE))),"")</f>
        <v>0.25</v>
      </c>
      <c r="F85" s="1090"/>
    </row>
    <row r="86" spans="1:7">
      <c r="A86" s="1094"/>
      <c r="B86" s="1101"/>
      <c r="C86" s="1085"/>
      <c r="D86" s="833">
        <v>43466</v>
      </c>
      <c r="E86" s="835" t="str">
        <f>IFERROR(IF(VLOOKUP(D86,Data!A$2:EC$101,41,FALSE)="","",(VLOOKUP(D86,Data!A$2:EC$101,41,FALSE))),"")</f>
        <v/>
      </c>
      <c r="F86" s="1090"/>
    </row>
    <row r="87" spans="1:7">
      <c r="A87" s="1094"/>
      <c r="B87" s="1101"/>
      <c r="C87" s="1085"/>
      <c r="D87" s="833">
        <v>43497</v>
      </c>
      <c r="E87" s="835" t="str">
        <f>IFERROR(IF(VLOOKUP(D87,Data!A$2:EC$101,41,FALSE)="","",(VLOOKUP(D87,Data!A$2:EC$101,41,FALSE))),"")</f>
        <v/>
      </c>
      <c r="F87" s="1090"/>
    </row>
    <row r="88" spans="1:7">
      <c r="A88" s="1094"/>
      <c r="B88" s="1101"/>
      <c r="C88" s="1085"/>
      <c r="D88" s="34">
        <v>43525</v>
      </c>
      <c r="E88" s="837">
        <f>IFERROR(IF(VLOOKUP(D88,Data!A$2:EC$101,41,FALSE)="","",(VLOOKUP(D88,Data!A$2:EC$101,41,FALSE))),"")</f>
        <v>0.17</v>
      </c>
      <c r="F88" s="1090"/>
    </row>
    <row r="89" spans="1:7" ht="12.75" customHeight="1">
      <c r="A89" s="1119">
        <v>1.6</v>
      </c>
      <c r="B89" s="1101" t="s">
        <v>126</v>
      </c>
      <c r="C89" s="1085"/>
      <c r="D89" s="833">
        <v>43191</v>
      </c>
      <c r="E89" s="835" t="str">
        <f>IFERROR(IF(VLOOKUP(D89,Data!A$2:EC$101,46,FALSE)="","",(VLOOKUP(D89,Data!A$2:EC$101,46,FALSE))),"")</f>
        <v/>
      </c>
      <c r="F89" s="1090" t="s">
        <v>402</v>
      </c>
      <c r="G89" t="s">
        <v>296</v>
      </c>
    </row>
    <row r="90" spans="1:7">
      <c r="A90" s="1100"/>
      <c r="B90" s="1101"/>
      <c r="C90" s="1085"/>
      <c r="D90" s="833">
        <v>43221</v>
      </c>
      <c r="E90" s="835" t="str">
        <f>IFERROR(IF(VLOOKUP(D90,Data!A$2:EC$101,46,FALSE)="","",(VLOOKUP(D90,Data!A$2:EC$101,46,FALSE))),"")</f>
        <v/>
      </c>
      <c r="F90" s="1090"/>
    </row>
    <row r="91" spans="1:7">
      <c r="A91" s="1100"/>
      <c r="B91" s="1101"/>
      <c r="C91" s="1085"/>
      <c r="D91" s="34">
        <v>43252</v>
      </c>
      <c r="E91" s="837">
        <f>IFERROR(IF(VLOOKUP(D91,Data!A$2:EC$101,46,FALSE)="","",(VLOOKUP(D91,Data!A$2:EC$101,46,FALSE))),"")</f>
        <v>0.1377410468319559</v>
      </c>
      <c r="F91" s="1090"/>
    </row>
    <row r="92" spans="1:7">
      <c r="A92" s="1100"/>
      <c r="B92" s="1101"/>
      <c r="C92" s="1085"/>
      <c r="D92" s="833">
        <v>43282</v>
      </c>
      <c r="E92" s="835" t="str">
        <f>IFERROR(IF(VLOOKUP(D92,Data!A$2:EC$101,46,FALSE)="","",(VLOOKUP(D92,Data!A$2:EC$101,46,FALSE))),"")</f>
        <v/>
      </c>
      <c r="F92" s="1090"/>
    </row>
    <row r="93" spans="1:7">
      <c r="A93" s="1100"/>
      <c r="B93" s="1101"/>
      <c r="C93" s="1085"/>
      <c r="D93" s="833">
        <v>43313</v>
      </c>
      <c r="E93" s="835" t="str">
        <f>IFERROR(IF(VLOOKUP(D93,Data!A$2:EC$101,46,FALSE)="","",(VLOOKUP(D93,Data!A$2:EC$101,46,FALSE))),"")</f>
        <v/>
      </c>
      <c r="F93" s="1090"/>
    </row>
    <row r="94" spans="1:7">
      <c r="A94" s="1100"/>
      <c r="B94" s="1101"/>
      <c r="C94" s="1085"/>
      <c r="D94" s="32">
        <v>43344</v>
      </c>
      <c r="E94" s="836">
        <f>IFERROR(IF(VLOOKUP(D94,Data!A$2:EC$101,46,FALSE)="","",(VLOOKUP(D94,Data!A$2:EC$101,46,FALSE))),"")</f>
        <v>0</v>
      </c>
      <c r="F94" s="1090"/>
    </row>
    <row r="95" spans="1:7">
      <c r="A95" s="1100"/>
      <c r="B95" s="1101"/>
      <c r="C95" s="1085"/>
      <c r="D95" s="833">
        <v>43374</v>
      </c>
      <c r="E95" s="835" t="str">
        <f>IFERROR(IF(VLOOKUP(D95,Data!A$2:EC$101,46,FALSE)="","",(VLOOKUP(D95,Data!A$2:EC$101,46,FALSE))),"")</f>
        <v/>
      </c>
      <c r="F95" s="1090"/>
    </row>
    <row r="96" spans="1:7">
      <c r="A96" s="1100"/>
      <c r="B96" s="1101"/>
      <c r="C96" s="1085"/>
      <c r="D96" s="833">
        <v>43405</v>
      </c>
      <c r="E96" s="835" t="str">
        <f>IFERROR(IF(VLOOKUP(D96,Data!A$2:EC$101,46,FALSE)="","",(VLOOKUP(D96,Data!A$2:EC$101,46,FALSE))),"")</f>
        <v/>
      </c>
      <c r="F96" s="1090"/>
    </row>
    <row r="97" spans="1:43">
      <c r="A97" s="1100"/>
      <c r="B97" s="1101"/>
      <c r="C97" s="1085"/>
      <c r="D97" s="32">
        <v>43435</v>
      </c>
      <c r="E97" s="836">
        <f>IFERROR(IF(VLOOKUP(D97,Data!A$2:EC$101,46,FALSE)="","",(VLOOKUP(D97,Data!A$2:EC$101,46,FALSE))),"")</f>
        <v>0</v>
      </c>
      <c r="F97" s="1090"/>
    </row>
    <row r="98" spans="1:43">
      <c r="A98" s="1100"/>
      <c r="B98" s="1101"/>
      <c r="C98" s="1085"/>
      <c r="D98" s="833">
        <v>43466</v>
      </c>
      <c r="E98" s="835" t="str">
        <f>IFERROR(IF(VLOOKUP(D98,Data!A$2:EC$101,46,FALSE)="","",(VLOOKUP(D98,Data!A$2:EC$101,46,FALSE))),"")</f>
        <v/>
      </c>
      <c r="F98" s="1090"/>
    </row>
    <row r="99" spans="1:43">
      <c r="A99" s="1100"/>
      <c r="B99" s="1101"/>
      <c r="C99" s="1085"/>
      <c r="D99" s="833">
        <v>43497</v>
      </c>
      <c r="E99" s="835" t="str">
        <f>IFERROR(IF(VLOOKUP(D99,Data!A$2:EC$101,46,FALSE)="","",(VLOOKUP(D99,Data!A$2:EC$101,46,FALSE))),"")</f>
        <v/>
      </c>
      <c r="F99" s="1090"/>
    </row>
    <row r="100" spans="1:43">
      <c r="A100" s="1100"/>
      <c r="B100" s="1101"/>
      <c r="C100" s="1085"/>
      <c r="D100" s="32">
        <v>43525</v>
      </c>
      <c r="E100" s="836">
        <f>IFERROR(IF(VLOOKUP(D100,Data!A$2:EC$101,46,FALSE)="","",(VLOOKUP(D100,Data!A$2:EC$101,46,FALSE))),"")</f>
        <v>0</v>
      </c>
      <c r="F100" s="1090"/>
    </row>
    <row r="101" spans="1:43" ht="18.75" customHeight="1">
      <c r="A101" s="1099" t="s">
        <v>4</v>
      </c>
      <c r="B101" s="1099"/>
      <c r="C101" s="1099"/>
      <c r="D101" s="1099"/>
      <c r="E101" s="1099"/>
      <c r="F101" s="1099"/>
      <c r="G101" s="19"/>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row>
    <row r="102" spans="1:43" ht="12.75" customHeight="1">
      <c r="A102" s="1105">
        <v>2.1</v>
      </c>
      <c r="B102" s="1106" t="s">
        <v>128</v>
      </c>
      <c r="C102" s="1085"/>
      <c r="D102" s="833">
        <v>43191</v>
      </c>
      <c r="E102" s="838" t="str">
        <f>IFERROR(IF(VLOOKUP(D102,Data!A$2:EC$101,51,FALSE)="","",(VLOOKUP(D102,Data!A$2:EC$101,51,FALSE))),"")</f>
        <v/>
      </c>
      <c r="F102" s="1090" t="s">
        <v>430</v>
      </c>
      <c r="G102" s="68" t="s">
        <v>294</v>
      </c>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row>
    <row r="103" spans="1:43">
      <c r="A103" s="1105"/>
      <c r="B103" s="1106"/>
      <c r="C103" s="1085"/>
      <c r="D103" s="833">
        <v>43221</v>
      </c>
      <c r="E103" s="838" t="str">
        <f>IFERROR(IF(VLOOKUP(D103,Data!A$2:EC$101,51,FALSE)="","",(VLOOKUP(D103,Data!A$2:EC$101,51,FALSE))),"")</f>
        <v/>
      </c>
      <c r="F103" s="1090"/>
      <c r="G103" s="5"/>
    </row>
    <row r="104" spans="1:43">
      <c r="A104" s="1105"/>
      <c r="B104" s="1106"/>
      <c r="C104" s="1085"/>
      <c r="D104" s="32">
        <v>43252</v>
      </c>
      <c r="E104" s="839">
        <f>IFERROR(IF(VLOOKUP(D104,Data!A$2:EC$101,51,FALSE)="","",(VLOOKUP(D104,Data!A$2:EC$101,51,FALSE))),"")</f>
        <v>5.4734537493158185E-4</v>
      </c>
      <c r="F104" s="1090"/>
    </row>
    <row r="105" spans="1:43">
      <c r="A105" s="1105"/>
      <c r="B105" s="1106"/>
      <c r="C105" s="1085"/>
      <c r="D105" s="833">
        <v>43282</v>
      </c>
      <c r="E105" s="838" t="str">
        <f>IFERROR(IF(VLOOKUP(D105,Data!A$2:EC$101,51,FALSE)="","",(VLOOKUP(D105,Data!A$2:EC$101,51,FALSE))),"")</f>
        <v/>
      </c>
      <c r="F105" s="1090"/>
    </row>
    <row r="106" spans="1:43">
      <c r="A106" s="1105"/>
      <c r="B106" s="1106"/>
      <c r="C106" s="1085"/>
      <c r="D106" s="833">
        <v>43313</v>
      </c>
      <c r="E106" s="838" t="str">
        <f>IFERROR(IF(VLOOKUP(D106,Data!A$2:EC$101,51,FALSE)="","",(VLOOKUP(D106,Data!A$2:EC$101,51,FALSE))),"")</f>
        <v/>
      </c>
      <c r="F106" s="1090"/>
    </row>
    <row r="107" spans="1:43">
      <c r="A107" s="1105"/>
      <c r="B107" s="1106"/>
      <c r="C107" s="1085"/>
      <c r="D107" s="32">
        <v>43344</v>
      </c>
      <c r="E107" s="839">
        <f>IFERROR(IF(VLOOKUP(D107,Data!A$2:EC$101,51,FALSE)="","",(VLOOKUP(D107,Data!A$2:EC$101,51,FALSE))),"")</f>
        <v>0</v>
      </c>
      <c r="F107" s="1090"/>
    </row>
    <row r="108" spans="1:43">
      <c r="A108" s="1105"/>
      <c r="B108" s="1106"/>
      <c r="C108" s="1085"/>
      <c r="D108" s="833">
        <v>43374</v>
      </c>
      <c r="E108" s="838" t="str">
        <f>IFERROR(IF(VLOOKUP(D108,Data!A$2:EC$101,51,FALSE)="","",(VLOOKUP(D108,Data!A$2:EC$101,51,FALSE))),"")</f>
        <v/>
      </c>
      <c r="F108" s="1090"/>
    </row>
    <row r="109" spans="1:43">
      <c r="A109" s="1105"/>
      <c r="B109" s="1106"/>
      <c r="C109" s="1085"/>
      <c r="D109" s="833">
        <v>43405</v>
      </c>
      <c r="E109" s="838" t="str">
        <f>IFERROR(IF(VLOOKUP(D109,Data!A$2:EC$101,51,FALSE)="","",(VLOOKUP(D109,Data!A$2:EC$101,51,FALSE))),"")</f>
        <v/>
      </c>
      <c r="F109" s="1090"/>
    </row>
    <row r="110" spans="1:43">
      <c r="A110" s="1105"/>
      <c r="B110" s="1106"/>
      <c r="C110" s="1085"/>
      <c r="D110" s="32">
        <v>43435</v>
      </c>
      <c r="E110" s="839">
        <f>IFERROR(IF(VLOOKUP(D110,Data!A$2:EC$101,51,FALSE)="","",(VLOOKUP(D110,Data!A$2:EC$101,51,FALSE))),"")</f>
        <v>5.4824561403508769E-4</v>
      </c>
      <c r="F110" s="1090"/>
    </row>
    <row r="111" spans="1:43">
      <c r="A111" s="1105"/>
      <c r="B111" s="1106"/>
      <c r="C111" s="1085"/>
      <c r="D111" s="833">
        <v>43466</v>
      </c>
      <c r="E111" s="838" t="str">
        <f>IFERROR(IF(VLOOKUP(D111,Data!A$2:EC$101,51,FALSE)="","",(VLOOKUP(D111,Data!A$2:EC$101,51,FALSE))),"")</f>
        <v/>
      </c>
      <c r="F111" s="1090"/>
    </row>
    <row r="112" spans="1:43">
      <c r="A112" s="1105"/>
      <c r="B112" s="1106"/>
      <c r="C112" s="1085"/>
      <c r="D112" s="833">
        <v>43497</v>
      </c>
      <c r="E112" s="838" t="str">
        <f>IFERROR(IF(VLOOKUP(D112,Data!A$2:EC$101,51,FALSE)="","",(VLOOKUP(D112,Data!A$2:EC$101,51,FALSE))),"")</f>
        <v/>
      </c>
      <c r="F112" s="1090"/>
    </row>
    <row r="113" spans="1:44">
      <c r="A113" s="1105"/>
      <c r="B113" s="1106"/>
      <c r="C113" s="1085"/>
      <c r="D113" s="32">
        <v>43525</v>
      </c>
      <c r="E113" s="839">
        <f>IFERROR(IF(VLOOKUP(D113,Data!A$2:EC$101,51,FALSE)="","",(VLOOKUP(D113,Data!A$2:EC$101,51,FALSE))),"")</f>
        <v>3.8953811908736783E-3</v>
      </c>
      <c r="F113" s="1090"/>
    </row>
    <row r="114" spans="1:44" ht="12.75" customHeight="1">
      <c r="A114" s="1105">
        <v>2.2000000000000002</v>
      </c>
      <c r="B114" s="1106" t="s">
        <v>129</v>
      </c>
      <c r="C114" s="1085"/>
      <c r="D114" s="833">
        <v>43191</v>
      </c>
      <c r="E114" s="838" t="str">
        <f>IFERROR(IF(VLOOKUP(D114,Data!A$2:EC$101,59,FALSE)="","",(VLOOKUP(D114,Data!A$2:EC$101,59,FALSE))),"")</f>
        <v/>
      </c>
      <c r="F114" s="1090" t="s">
        <v>429</v>
      </c>
      <c r="G114" s="69" t="s">
        <v>294</v>
      </c>
    </row>
    <row r="115" spans="1:44">
      <c r="A115" s="1105"/>
      <c r="B115" s="1106"/>
      <c r="C115" s="1085"/>
      <c r="D115" s="833">
        <v>43221</v>
      </c>
      <c r="E115" s="838" t="str">
        <f>IFERROR(IF(VLOOKUP(D115,Data!A$2:EC$101,59,FALSE)="","",(VLOOKUP(D115,Data!A$2:EC$101,59,FALSE))),"")</f>
        <v/>
      </c>
      <c r="F115" s="1090"/>
    </row>
    <row r="116" spans="1:44">
      <c r="A116" s="1105"/>
      <c r="B116" s="1106"/>
      <c r="C116" s="1085"/>
      <c r="D116" s="32">
        <v>43252</v>
      </c>
      <c r="E116" s="839">
        <f>IFERROR(IF(VLOOKUP(D116,Data!A$2:EC$101,59,FALSE)="","",(VLOOKUP(D116,Data!A$2:EC$101,59,FALSE))),"")</f>
        <v>0</v>
      </c>
      <c r="F116" s="1090"/>
    </row>
    <row r="117" spans="1:44">
      <c r="A117" s="1105"/>
      <c r="B117" s="1106"/>
      <c r="C117" s="1085"/>
      <c r="D117" s="833">
        <v>43282</v>
      </c>
      <c r="E117" s="838" t="str">
        <f>IFERROR(IF(VLOOKUP(D117,Data!A$2:EC$101,59,FALSE)="","",(VLOOKUP(D117,Data!A$2:EC$101,59,FALSE))),"")</f>
        <v/>
      </c>
      <c r="F117" s="1090"/>
    </row>
    <row r="118" spans="1:44">
      <c r="A118" s="1105"/>
      <c r="B118" s="1106"/>
      <c r="C118" s="1085"/>
      <c r="D118" s="833">
        <v>43313</v>
      </c>
      <c r="E118" s="838" t="str">
        <f>IFERROR(IF(VLOOKUP(D118,Data!A$2:EC$101,59,FALSE)="","",(VLOOKUP(D118,Data!A$2:EC$101,59,FALSE))),"")</f>
        <v/>
      </c>
      <c r="F118" s="1090"/>
    </row>
    <row r="119" spans="1:44">
      <c r="A119" s="1105"/>
      <c r="B119" s="1106"/>
      <c r="C119" s="1085"/>
      <c r="D119" s="32">
        <v>43344</v>
      </c>
      <c r="E119" s="839">
        <f>IFERROR(IF(VLOOKUP(D119,Data!A$2:EC$101,59,FALSE)="","",(VLOOKUP(D119,Data!A$2:EC$101,59,FALSE))),"")</f>
        <v>5.54016620498615E-4</v>
      </c>
      <c r="F119" s="1090"/>
    </row>
    <row r="120" spans="1:44">
      <c r="A120" s="1105"/>
      <c r="B120" s="1106"/>
      <c r="C120" s="1085"/>
      <c r="D120" s="833">
        <v>43374</v>
      </c>
      <c r="E120" s="838" t="str">
        <f>IFERROR(IF(VLOOKUP(D120,Data!A$2:EC$101,59,FALSE)="","",(VLOOKUP(D120,Data!A$2:EC$101,59,FALSE))),"")</f>
        <v/>
      </c>
      <c r="F120" s="1090"/>
    </row>
    <row r="121" spans="1:44">
      <c r="A121" s="1105"/>
      <c r="B121" s="1106"/>
      <c r="C121" s="1085"/>
      <c r="D121" s="833">
        <v>43405</v>
      </c>
      <c r="E121" s="838" t="str">
        <f>IFERROR(IF(VLOOKUP(D121,Data!A$2:EC$101,59,FALSE)="","",(VLOOKUP(D121,Data!A$2:EC$101,59,FALSE))),"")</f>
        <v/>
      </c>
      <c r="F121" s="1090"/>
    </row>
    <row r="122" spans="1:44">
      <c r="A122" s="1105"/>
      <c r="B122" s="1106"/>
      <c r="C122" s="1085"/>
      <c r="D122" s="32">
        <v>43435</v>
      </c>
      <c r="E122" s="839">
        <f>IFERROR(IF(VLOOKUP(D122,Data!A$2:EC$101,59,FALSE)="","",(VLOOKUP(D122,Data!A$2:EC$101,59,FALSE))),"")</f>
        <v>5.4824561403508769E-4</v>
      </c>
      <c r="F122" s="1090"/>
    </row>
    <row r="123" spans="1:44">
      <c r="A123" s="1105"/>
      <c r="B123" s="1106"/>
      <c r="C123" s="1085"/>
      <c r="D123" s="833">
        <v>43466</v>
      </c>
      <c r="E123" s="838" t="str">
        <f>IFERROR(IF(VLOOKUP(D123,Data!A$2:EC$101,59,FALSE)="","",(VLOOKUP(D123,Data!A$2:EC$101,59,FALSE))),"")</f>
        <v/>
      </c>
      <c r="F123" s="1090"/>
    </row>
    <row r="124" spans="1:44">
      <c r="A124" s="1105"/>
      <c r="B124" s="1106"/>
      <c r="C124" s="1085"/>
      <c r="D124" s="833">
        <v>43497</v>
      </c>
      <c r="E124" s="838" t="str">
        <f>IFERROR(IF(VLOOKUP(D124,Data!A$2:EC$101,59,FALSE)="","",(VLOOKUP(D124,Data!A$2:EC$101,59,FALSE))),"")</f>
        <v/>
      </c>
      <c r="F124" s="1090"/>
    </row>
    <row r="125" spans="1:44">
      <c r="A125" s="1105"/>
      <c r="B125" s="1106"/>
      <c r="C125" s="1085"/>
      <c r="D125" s="32">
        <v>43525</v>
      </c>
      <c r="E125" s="839">
        <f>IFERROR(IF(VLOOKUP(D125,Data!A$2:EC$101,59,FALSE)="","",(VLOOKUP(D125,Data!A$2:EC$101,59,FALSE))),"")</f>
        <v>0</v>
      </c>
      <c r="F125" s="1090"/>
    </row>
    <row r="126" spans="1:44" ht="24" customHeight="1">
      <c r="A126" s="1099" t="s">
        <v>2</v>
      </c>
      <c r="B126" s="1099"/>
      <c r="C126" s="1099"/>
      <c r="D126" s="1099"/>
      <c r="E126" s="1099"/>
      <c r="F126" s="109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5"/>
    </row>
    <row r="127" spans="1:44">
      <c r="A127" s="1103">
        <v>2.2999999999999998</v>
      </c>
      <c r="B127" s="1106" t="s">
        <v>130</v>
      </c>
      <c r="C127" s="1085"/>
      <c r="D127" s="34">
        <v>43191</v>
      </c>
      <c r="E127" s="840">
        <f>IFERROR(IF(VLOOKUP(D127,Data!A$2:EC$101,63,FALSE)="","",(VLOOKUP(D127,Data!A$2:EC$101,63,FALSE))),"")</f>
        <v>4.7800000000000002E-2</v>
      </c>
      <c r="F127" s="1090" t="s">
        <v>446</v>
      </c>
      <c r="G127" s="69" t="s">
        <v>294</v>
      </c>
    </row>
    <row r="128" spans="1:44">
      <c r="A128" s="1103"/>
      <c r="B128" s="1106"/>
      <c r="C128" s="1085"/>
      <c r="D128" s="34">
        <v>43221</v>
      </c>
      <c r="E128" s="840">
        <f>IFERROR(IF(VLOOKUP(D128,Data!A$2:EC$101,63,FALSE)="","",(VLOOKUP(D128,Data!A$2:EC$101,63,FALSE))),"")</f>
        <v>5.3699999999999998E-2</v>
      </c>
      <c r="F128" s="1090"/>
    </row>
    <row r="129" spans="1:7">
      <c r="A129" s="1103"/>
      <c r="B129" s="1106"/>
      <c r="C129" s="1085"/>
      <c r="D129" s="34">
        <v>43252</v>
      </c>
      <c r="E129" s="840">
        <f>IFERROR(IF(VLOOKUP(D129,Data!A$2:EC$101,63,FALSE)="","",(VLOOKUP(D129,Data!A$2:EC$101,63,FALSE))),"")</f>
        <v>5.0999999999999997E-2</v>
      </c>
      <c r="F129" s="1090"/>
    </row>
    <row r="130" spans="1:7">
      <c r="A130" s="1103"/>
      <c r="B130" s="1106"/>
      <c r="C130" s="1085"/>
      <c r="D130" s="34">
        <v>43282</v>
      </c>
      <c r="E130" s="840">
        <f>IFERROR(IF(VLOOKUP(D130,Data!A$2:EC$101,63,FALSE)="","",(VLOOKUP(D130,Data!A$2:EC$101,63,FALSE))),"")</f>
        <v>4.9599999999999998E-2</v>
      </c>
      <c r="F130" s="1090"/>
    </row>
    <row r="131" spans="1:7">
      <c r="A131" s="1103"/>
      <c r="B131" s="1106"/>
      <c r="C131" s="1085"/>
      <c r="D131" s="34">
        <v>43313</v>
      </c>
      <c r="E131" s="840">
        <f>IFERROR(IF(VLOOKUP(D131,Data!A$2:EC$101,63,FALSE)="","",(VLOOKUP(D131,Data!A$2:EC$101,63,FALSE))),"")</f>
        <v>4.8800000000000003E-2</v>
      </c>
      <c r="F131" s="1090"/>
    </row>
    <row r="132" spans="1:7">
      <c r="A132" s="1103"/>
      <c r="B132" s="1106"/>
      <c r="C132" s="1085"/>
      <c r="D132" s="34">
        <v>43344</v>
      </c>
      <c r="E132" s="840">
        <f>IFERROR(IF(VLOOKUP(D132,Data!A$2:EC$101,63,FALSE)="","",(VLOOKUP(D132,Data!A$2:EC$101,63,FALSE))),"")</f>
        <v>4.7399999999999998E-2</v>
      </c>
      <c r="F132" s="1090"/>
    </row>
    <row r="133" spans="1:7">
      <c r="A133" s="1103"/>
      <c r="B133" s="1106"/>
      <c r="C133" s="1085"/>
      <c r="D133" s="34">
        <v>43374</v>
      </c>
      <c r="E133" s="840">
        <f>IFERROR(IF(VLOOKUP(D133,Data!A$2:EC$101,63,FALSE)="","",(VLOOKUP(D133,Data!A$2:EC$101,63,FALSE))),"")</f>
        <v>5.3400000000000003E-2</v>
      </c>
      <c r="F133" s="1090"/>
    </row>
    <row r="134" spans="1:7">
      <c r="A134" s="1103"/>
      <c r="B134" s="1106"/>
      <c r="C134" s="1085"/>
      <c r="D134" s="34">
        <v>43405</v>
      </c>
      <c r="E134" s="840">
        <f>IFERROR(IF(VLOOKUP(D134,Data!A$2:EC$101,63,FALSE)="","",(VLOOKUP(D134,Data!A$2:EC$101,63,FALSE))),"")</f>
        <v>4.6600000000000003E-2</v>
      </c>
      <c r="F134" s="1090"/>
    </row>
    <row r="135" spans="1:7">
      <c r="A135" s="1103"/>
      <c r="B135" s="1106"/>
      <c r="C135" s="1085"/>
      <c r="D135" s="34">
        <v>43435</v>
      </c>
      <c r="E135" s="840">
        <f>IFERROR(IF(VLOOKUP(D135,Data!A$2:EC$101,63,FALSE)="","",(VLOOKUP(D135,Data!A$2:EC$101,63,FALSE))),"")</f>
        <v>4.8800000000000003E-2</v>
      </c>
      <c r="F135" s="1090"/>
    </row>
    <row r="136" spans="1:7">
      <c r="A136" s="1103"/>
      <c r="B136" s="1106"/>
      <c r="C136" s="1085"/>
      <c r="D136" s="34">
        <v>43466</v>
      </c>
      <c r="E136" s="840">
        <f>IFERROR(IF(VLOOKUP(D136,Data!A$2:EC$101,63,FALSE)="","",(VLOOKUP(D136,Data!A$2:EC$101,63,FALSE))),"")</f>
        <v>5.1999999999999998E-2</v>
      </c>
      <c r="F136" s="1090"/>
    </row>
    <row r="137" spans="1:7">
      <c r="A137" s="1103"/>
      <c r="B137" s="1106"/>
      <c r="C137" s="1085"/>
      <c r="D137" s="34">
        <v>43497</v>
      </c>
      <c r="E137" s="840">
        <f>IFERROR(IF(VLOOKUP(D137,Data!A$2:EC$101,63,FALSE)="","",(VLOOKUP(D137,Data!A$2:EC$101,63,FALSE))),"")</f>
        <v>4.5499999999999999E-2</v>
      </c>
      <c r="F137" s="1090"/>
    </row>
    <row r="138" spans="1:7">
      <c r="A138" s="1103"/>
      <c r="B138" s="1106"/>
      <c r="C138" s="1085"/>
      <c r="D138" s="34">
        <v>43525</v>
      </c>
      <c r="E138" s="840">
        <f>IFERROR(IF(VLOOKUP(D138,Data!A$2:EC$101,63,FALSE)="","",(VLOOKUP(D138,Data!A$2:EC$101,63,FALSE))),"")</f>
        <v>4.48E-2</v>
      </c>
      <c r="F138" s="1090"/>
    </row>
    <row r="139" spans="1:7" ht="15.75">
      <c r="A139" s="1099" t="s">
        <v>349</v>
      </c>
      <c r="B139" s="1099"/>
      <c r="C139" s="1099"/>
      <c r="D139" s="1099"/>
      <c r="E139" s="1099"/>
      <c r="F139" s="1099"/>
    </row>
    <row r="140" spans="1:7" ht="12.75" customHeight="1">
      <c r="A140" s="1103" t="s">
        <v>30</v>
      </c>
      <c r="B140" s="1106" t="s">
        <v>264</v>
      </c>
      <c r="C140" s="1085"/>
      <c r="D140" s="32">
        <v>43101</v>
      </c>
      <c r="E140" s="829">
        <f>IFERROR(IF(VLOOKUP(D140,Data!A$2:EC$101,69,FALSE)="","",(VLOOKUP(D140,Data!A$2:EC$101,69,FALSE))),"")</f>
        <v>0.90909090909090906</v>
      </c>
      <c r="F140" s="1090" t="s">
        <v>404</v>
      </c>
      <c r="G140" s="69" t="s">
        <v>295</v>
      </c>
    </row>
    <row r="141" spans="1:7">
      <c r="A141" s="1103"/>
      <c r="B141" s="1106"/>
      <c r="C141" s="1085"/>
      <c r="D141" s="830">
        <v>43132</v>
      </c>
      <c r="E141" s="831">
        <f>IFERROR(IF(VLOOKUP(D141,Data!A$2:EC$101,69,FALSE)="","",(VLOOKUP(D141,Data!A$2:EC$101,69,FALSE))),"")</f>
        <v>0.66666666666666663</v>
      </c>
      <c r="F141" s="1090"/>
    </row>
    <row r="142" spans="1:7">
      <c r="A142" s="1103"/>
      <c r="B142" s="1106"/>
      <c r="C142" s="1085"/>
      <c r="D142" s="830">
        <v>43160</v>
      </c>
      <c r="E142" s="831">
        <f>IFERROR(IF(VLOOKUP(D142,Data!A$2:EC$101,69,FALSE)="","",(VLOOKUP(D142,Data!A$2:EC$101,69,FALSE))),"")</f>
        <v>0.7857142857142857</v>
      </c>
      <c r="F142" s="1090"/>
    </row>
    <row r="143" spans="1:7">
      <c r="A143" s="1103"/>
      <c r="B143" s="1106"/>
      <c r="C143" s="1085"/>
      <c r="D143" s="830">
        <v>43191</v>
      </c>
      <c r="E143" s="831">
        <f>IFERROR(IF(VLOOKUP(D143,Data!A$2:EC$101,69,FALSE)="","",(VLOOKUP(D143,Data!A$2:EC$101,69,FALSE))),"")</f>
        <v>0.72222222222222221</v>
      </c>
      <c r="F143" s="1090"/>
    </row>
    <row r="144" spans="1:7">
      <c r="A144" s="1103"/>
      <c r="B144" s="1106"/>
      <c r="C144" s="1085"/>
      <c r="D144" s="32">
        <v>43221</v>
      </c>
      <c r="E144" s="829">
        <f>IFERROR(IF(VLOOKUP(D144,Data!A$2:EC$101,69,FALSE)="","",(VLOOKUP(D144,Data!A$2:EC$101,69,FALSE))),"")</f>
        <v>0.9375</v>
      </c>
      <c r="F144" s="1090"/>
    </row>
    <row r="145" spans="1:7">
      <c r="A145" s="1103"/>
      <c r="B145" s="1106"/>
      <c r="C145" s="1085"/>
      <c r="D145" s="32">
        <v>43252</v>
      </c>
      <c r="E145" s="829">
        <f>IFERROR(IF(VLOOKUP(D145,Data!A$2:EC$101,69,FALSE)="","",(VLOOKUP(D145,Data!A$2:EC$101,69,FALSE))),"")</f>
        <v>0.82352941176470584</v>
      </c>
      <c r="F145" s="1090"/>
    </row>
    <row r="146" spans="1:7">
      <c r="A146" s="1103"/>
      <c r="B146" s="1106"/>
      <c r="C146" s="1085"/>
      <c r="D146" s="32">
        <v>43282</v>
      </c>
      <c r="E146" s="829">
        <f>IFERROR(IF(VLOOKUP(D146,Data!A$2:EC$101,69,FALSE)="","",(VLOOKUP(D146,Data!A$2:EC$101,69,FALSE))),"")</f>
        <v>0.8571428571428571</v>
      </c>
      <c r="F146" s="1090"/>
    </row>
    <row r="147" spans="1:7">
      <c r="A147" s="1103"/>
      <c r="B147" s="1106"/>
      <c r="C147" s="1085"/>
      <c r="D147" s="32">
        <v>43313</v>
      </c>
      <c r="E147" s="829">
        <f>IFERROR(IF(VLOOKUP(D147,Data!A$2:EC$101,69,FALSE)="","",(VLOOKUP(D147,Data!A$2:EC$101,69,FALSE))),"")</f>
        <v>0.80952380952380953</v>
      </c>
      <c r="F147" s="1090"/>
    </row>
    <row r="148" spans="1:7">
      <c r="A148" s="1103"/>
      <c r="B148" s="1106"/>
      <c r="C148" s="1085"/>
      <c r="D148" s="830">
        <v>43344</v>
      </c>
      <c r="E148" s="831">
        <f>IFERROR(IF(VLOOKUP(D148,Data!A$2:EC$101,69,FALSE)="","",(VLOOKUP(D148,Data!A$2:EC$101,69,FALSE))),"")</f>
        <v>0.77777777777777779</v>
      </c>
      <c r="F148" s="1090"/>
    </row>
    <row r="149" spans="1:7">
      <c r="A149" s="1103"/>
      <c r="B149" s="1106"/>
      <c r="C149" s="1085"/>
      <c r="D149" s="32">
        <v>43374</v>
      </c>
      <c r="E149" s="829">
        <f>IFERROR(IF(VLOOKUP(D149,Data!A$2:EC$101,69,FALSE)="","",(VLOOKUP(D149,Data!A$2:EC$101,69,FALSE))),"")</f>
        <v>0.90909090909090906</v>
      </c>
      <c r="F149" s="1090"/>
    </row>
    <row r="150" spans="1:7">
      <c r="A150" s="1103"/>
      <c r="B150" s="1106"/>
      <c r="C150" s="1085"/>
      <c r="D150" s="830">
        <v>43405</v>
      </c>
      <c r="E150" s="831">
        <f>IFERROR(IF(VLOOKUP(D150,Data!A$2:EC$101,69,FALSE)="","",(VLOOKUP(D150,Data!A$2:EC$101,69,FALSE))),"")</f>
        <v>0.77142857142857146</v>
      </c>
      <c r="F150" s="1090"/>
    </row>
    <row r="151" spans="1:7">
      <c r="A151" s="1103"/>
      <c r="B151" s="1106"/>
      <c r="C151" s="1085"/>
      <c r="D151" s="830">
        <v>43435</v>
      </c>
      <c r="E151" s="831">
        <f>IFERROR(IF(VLOOKUP(D151,Data!A$2:EC$101,69,FALSE)="","",(VLOOKUP(D151,Data!A$2:EC$101,69,FALSE))),"")</f>
        <v>0.76923076923076927</v>
      </c>
      <c r="F151" s="1090"/>
    </row>
    <row r="152" spans="1:7" ht="12.75" customHeight="1">
      <c r="A152" s="1103" t="s">
        <v>31</v>
      </c>
      <c r="B152" s="1106" t="s">
        <v>265</v>
      </c>
      <c r="C152" s="1085"/>
      <c r="D152" s="32">
        <v>43101</v>
      </c>
      <c r="E152" s="829">
        <f>IFERROR(IF(VLOOKUP(D152,Data!A$2:EC$101,75,FALSE)="","",(VLOOKUP(D152,Data!A$2:EC$101,75,FALSE))),"")</f>
        <v>0.8</v>
      </c>
      <c r="F152" s="1090" t="s">
        <v>404</v>
      </c>
      <c r="G152" s="69" t="s">
        <v>295</v>
      </c>
    </row>
    <row r="153" spans="1:7">
      <c r="A153" s="1103"/>
      <c r="B153" s="1106"/>
      <c r="C153" s="1085"/>
      <c r="D153" s="852">
        <v>43132</v>
      </c>
      <c r="E153" s="831">
        <f>IFERROR(IF(VLOOKUP(D153,Data!A$2:EC$101,75,FALSE)="","",(VLOOKUP(D153,Data!A$2:EC$101,75,FALSE))),"")</f>
        <v>0.66666666666666663</v>
      </c>
      <c r="F153" s="1090"/>
    </row>
    <row r="154" spans="1:7">
      <c r="A154" s="1103"/>
      <c r="B154" s="1106"/>
      <c r="C154" s="1085"/>
      <c r="D154" s="852">
        <v>43160</v>
      </c>
      <c r="E154" s="831">
        <f>IFERROR(IF(VLOOKUP(D154,Data!A$2:EC$101,75,FALSE)="","",(VLOOKUP(D154,Data!A$2:EC$101,75,FALSE))),"")</f>
        <v>0.66666666666666663</v>
      </c>
      <c r="F154" s="1090"/>
    </row>
    <row r="155" spans="1:7">
      <c r="A155" s="1103"/>
      <c r="B155" s="1106"/>
      <c r="C155" s="1085"/>
      <c r="D155" s="853">
        <v>43191</v>
      </c>
      <c r="E155" s="832">
        <f>IFERROR(IF(VLOOKUP(D155,Data!A$2:EC$101,75,FALSE)="","",(VLOOKUP(D155,Data!A$2:EC$101,75,FALSE))),"")</f>
        <v>0</v>
      </c>
      <c r="F155" s="1090"/>
    </row>
    <row r="156" spans="1:7">
      <c r="A156" s="1103"/>
      <c r="B156" s="1106"/>
      <c r="C156" s="1085"/>
      <c r="D156" s="32">
        <v>43221</v>
      </c>
      <c r="E156" s="829">
        <f>IFERROR(IF(VLOOKUP(D156,Data!A$2:EC$101,75,FALSE)="","",(VLOOKUP(D156,Data!A$2:EC$101,75,FALSE))),"")</f>
        <v>0.8</v>
      </c>
      <c r="F156" s="1090"/>
    </row>
    <row r="157" spans="1:7">
      <c r="A157" s="1103"/>
      <c r="B157" s="1106"/>
      <c r="C157" s="1085"/>
      <c r="D157" s="32">
        <v>43252</v>
      </c>
      <c r="E157" s="829">
        <f>IFERROR(IF(VLOOKUP(D157,Data!A$2:EC$101,75,FALSE)="","",(VLOOKUP(D157,Data!A$2:EC$101,75,FALSE))),"")</f>
        <v>0.83333333333333337</v>
      </c>
      <c r="F157" s="1090"/>
    </row>
    <row r="158" spans="1:7">
      <c r="A158" s="1103"/>
      <c r="B158" s="1106"/>
      <c r="C158" s="1085"/>
      <c r="D158" s="852">
        <v>43282</v>
      </c>
      <c r="E158" s="831">
        <f>IFERROR(IF(VLOOKUP(D158,Data!A$2:EC$101,75,FALSE)="","",(VLOOKUP(D158,Data!A$2:EC$101,75,FALSE))),"")</f>
        <v>0.66666666666666663</v>
      </c>
      <c r="F158" s="1090"/>
    </row>
    <row r="159" spans="1:7">
      <c r="A159" s="1103"/>
      <c r="B159" s="1106"/>
      <c r="C159" s="1085"/>
      <c r="D159" s="32">
        <v>43313</v>
      </c>
      <c r="E159" s="829">
        <f>IFERROR(IF(VLOOKUP(D159,Data!A$2:EC$101,75,FALSE)="","",(VLOOKUP(D159,Data!A$2:EC$101,75,FALSE))),"")</f>
        <v>0.8</v>
      </c>
      <c r="F159" s="1090"/>
    </row>
    <row r="160" spans="1:7">
      <c r="A160" s="1103"/>
      <c r="B160" s="1106"/>
      <c r="C160" s="1085"/>
      <c r="D160" s="32">
        <v>43344</v>
      </c>
      <c r="E160" s="829">
        <f>IFERROR(IF(VLOOKUP(D160,Data!A$2:EC$101,75,FALSE)="","",(VLOOKUP(D160,Data!A$2:EC$101,75,FALSE))),"")</f>
        <v>1</v>
      </c>
      <c r="F160" s="1090"/>
    </row>
    <row r="161" spans="1:7">
      <c r="A161" s="1103"/>
      <c r="B161" s="1106"/>
      <c r="C161" s="1085"/>
      <c r="D161" s="852">
        <v>43374</v>
      </c>
      <c r="E161" s="831">
        <f>IFERROR(IF(VLOOKUP(D161,Data!A$2:EC$101,75,FALSE)="","",(VLOOKUP(D161,Data!A$2:EC$101,75,FALSE))),"")</f>
        <v>0.7</v>
      </c>
      <c r="F161" s="1090"/>
    </row>
    <row r="162" spans="1:7">
      <c r="A162" s="1103"/>
      <c r="B162" s="1106"/>
      <c r="C162" s="1085"/>
      <c r="D162" s="32">
        <v>43405</v>
      </c>
      <c r="E162" s="829">
        <f>IFERROR(IF(VLOOKUP(D162,Data!A$2:EC$101,75,FALSE)="","",(VLOOKUP(D162,Data!A$2:EC$101,75,FALSE))),"")</f>
        <v>1</v>
      </c>
      <c r="F162" s="1090"/>
    </row>
    <row r="163" spans="1:7">
      <c r="A163" s="1103"/>
      <c r="B163" s="1106"/>
      <c r="C163" s="1085"/>
      <c r="D163" s="32">
        <v>43435</v>
      </c>
      <c r="E163" s="829">
        <f>IFERROR(IF(VLOOKUP(D163,Data!A$2:EC$101,75,FALSE)="","",(VLOOKUP(D163,Data!A$2:EC$101,75,FALSE))),"")</f>
        <v>1</v>
      </c>
      <c r="F163" s="1090"/>
    </row>
    <row r="164" spans="1:7" ht="15.75">
      <c r="A164" s="1099" t="s">
        <v>131</v>
      </c>
      <c r="B164" s="1099"/>
      <c r="C164" s="1099"/>
      <c r="D164" s="1099"/>
      <c r="E164" s="1099"/>
      <c r="F164" s="1099"/>
    </row>
    <row r="165" spans="1:7">
      <c r="A165" s="1103">
        <v>2.5</v>
      </c>
      <c r="B165" s="1106" t="s">
        <v>262</v>
      </c>
      <c r="C165" s="1085"/>
      <c r="D165" s="833">
        <v>43221</v>
      </c>
      <c r="E165" s="834" t="str">
        <f>IFERROR(IF(VLOOKUP(D165,Data!A$2:EC$101,76,FALSE)="","",(VLOOKUP(D165,Data!A$2:EC$101,76,FALSE))),"")</f>
        <v>N/A</v>
      </c>
      <c r="F165" s="1096" t="s">
        <v>466</v>
      </c>
      <c r="G165" s="69" t="s">
        <v>294</v>
      </c>
    </row>
    <row r="166" spans="1:7">
      <c r="A166" s="1103"/>
      <c r="B166" s="1106"/>
      <c r="C166" s="1085"/>
      <c r="D166" s="833">
        <v>43252</v>
      </c>
      <c r="E166" s="834" t="str">
        <f>IFERROR(IF(VLOOKUP(D166,Data!A$2:EC$101,76,FALSE)="","",(VLOOKUP(D166,Data!A$2:EC$101,76,FALSE))),"")</f>
        <v>N/A</v>
      </c>
      <c r="F166" s="1097"/>
    </row>
    <row r="167" spans="1:7">
      <c r="A167" s="1103"/>
      <c r="B167" s="1106"/>
      <c r="C167" s="1085"/>
      <c r="D167" s="833">
        <v>43282</v>
      </c>
      <c r="E167" s="834" t="str">
        <f>IFERROR(IF(VLOOKUP(D167,Data!A$2:EC$101,76,FALSE)="","",(VLOOKUP(D167,Data!A$2:EC$101,76,FALSE))),"")</f>
        <v>N/A</v>
      </c>
      <c r="F167" s="1097"/>
    </row>
    <row r="168" spans="1:7">
      <c r="A168" s="1103"/>
      <c r="B168" s="1106"/>
      <c r="C168" s="1085"/>
      <c r="D168" s="833">
        <v>43313</v>
      </c>
      <c r="E168" s="834" t="str">
        <f>IFERROR(IF(VLOOKUP(D168,Data!A$2:EC$101,76,FALSE)="","",(VLOOKUP(D168,Data!A$2:EC$101,76,FALSE))),"")</f>
        <v>N/A</v>
      </c>
      <c r="F168" s="1097"/>
    </row>
    <row r="169" spans="1:7">
      <c r="A169" s="1103"/>
      <c r="B169" s="1106"/>
      <c r="C169" s="1085"/>
      <c r="D169" s="833">
        <v>43344</v>
      </c>
      <c r="E169" s="834" t="str">
        <f>IFERROR(IF(VLOOKUP(D169,Data!A$2:EC$101,76,FALSE)="","",(VLOOKUP(D169,Data!A$2:EC$101,76,FALSE))),"")</f>
        <v>N/A</v>
      </c>
      <c r="F169" s="1097"/>
    </row>
    <row r="170" spans="1:7">
      <c r="A170" s="1103"/>
      <c r="B170" s="1106"/>
      <c r="C170" s="1085"/>
      <c r="D170" s="833">
        <v>43374</v>
      </c>
      <c r="E170" s="834" t="str">
        <f>IFERROR(IF(VLOOKUP(D170,Data!A$2:EC$101,76,FALSE)="","",(VLOOKUP(D170,Data!A$2:EC$101,76,FALSE))),"")</f>
        <v>N/A</v>
      </c>
      <c r="F170" s="1097"/>
    </row>
    <row r="171" spans="1:7">
      <c r="A171" s="1103"/>
      <c r="B171" s="1106"/>
      <c r="C171" s="1085"/>
      <c r="D171" s="833">
        <v>43405</v>
      </c>
      <c r="E171" s="834" t="str">
        <f>IFERROR(IF(VLOOKUP(D171,Data!A$2:EC$101,76,FALSE)="","",(VLOOKUP(D171,Data!A$2:EC$101,76,FALSE))),"")</f>
        <v>N/A</v>
      </c>
      <c r="F171" s="1097"/>
    </row>
    <row r="172" spans="1:7">
      <c r="A172" s="1103"/>
      <c r="B172" s="1106"/>
      <c r="C172" s="1085"/>
      <c r="D172" s="833">
        <v>43435</v>
      </c>
      <c r="E172" s="834" t="str">
        <f>IFERROR(IF(VLOOKUP(D172,Data!A$2:EC$101,76,FALSE)="","",(VLOOKUP(D172,Data!A$2:EC$101,76,FALSE))),"")</f>
        <v>N/A</v>
      </c>
      <c r="F172" s="1097"/>
    </row>
    <row r="173" spans="1:7">
      <c r="A173" s="1103"/>
      <c r="B173" s="1106"/>
      <c r="C173" s="1085"/>
      <c r="D173" s="833">
        <v>43466</v>
      </c>
      <c r="E173" s="834" t="str">
        <f>IFERROR(IF(VLOOKUP(D173,Data!A$2:EC$101,76,FALSE)="","",(VLOOKUP(D173,Data!A$2:EC$101,76,FALSE))),"")</f>
        <v>N/A</v>
      </c>
      <c r="F173" s="1097"/>
    </row>
    <row r="174" spans="1:7">
      <c r="A174" s="1103"/>
      <c r="B174" s="1106"/>
      <c r="C174" s="1085"/>
      <c r="D174" s="833">
        <v>43497</v>
      </c>
      <c r="E174" s="834" t="str">
        <f>IFERROR(IF(VLOOKUP(D174,Data!A$2:EC$101,76,FALSE)="","",(VLOOKUP(D174,Data!A$2:EC$101,76,FALSE))),"")</f>
        <v>N/A</v>
      </c>
      <c r="F174" s="1097"/>
    </row>
    <row r="175" spans="1:7">
      <c r="A175" s="1103"/>
      <c r="B175" s="1106"/>
      <c r="C175" s="1085"/>
      <c r="D175" s="833">
        <v>43525</v>
      </c>
      <c r="E175" s="834" t="str">
        <f>IFERROR(IF(VLOOKUP(D175,Data!A$2:EC$101,76,FALSE)="","",(VLOOKUP(D175,Data!A$2:EC$101,76,FALSE))),"")</f>
        <v>N/A</v>
      </c>
      <c r="F175" s="1097"/>
    </row>
    <row r="176" spans="1:7">
      <c r="A176" s="1103"/>
      <c r="B176" s="1106"/>
      <c r="C176" s="1085"/>
      <c r="D176" s="833">
        <v>43556</v>
      </c>
      <c r="E176" s="834">
        <f>IFERROR(IF(VLOOKUP(D176,Data!A$2:EC$101,76,FALSE)="","",(VLOOKUP(D176,Data!A$2:EC$101,76,FALSE))),"")</f>
        <v>0.55000000000000004</v>
      </c>
      <c r="F176" s="1098"/>
    </row>
    <row r="177" spans="1:7" ht="12.75" customHeight="1">
      <c r="A177" s="1105" t="s">
        <v>43</v>
      </c>
      <c r="B177" s="1104" t="s">
        <v>458</v>
      </c>
      <c r="C177" s="1085"/>
      <c r="D177" s="833">
        <v>43191</v>
      </c>
      <c r="E177" s="834" t="str">
        <f>IFERROR(IF(VLOOKUP(D177,Data!A$2:EC$101,86,FALSE)="","",(VLOOKUP(D177,Data!A$2:EC$101,86,FALSE))),"")</f>
        <v/>
      </c>
      <c r="F177" s="1090" t="s">
        <v>403</v>
      </c>
      <c r="G177" s="69" t="s">
        <v>294</v>
      </c>
    </row>
    <row r="178" spans="1:7">
      <c r="A178" s="1105"/>
      <c r="B178" s="1104"/>
      <c r="C178" s="1085"/>
      <c r="D178" s="833">
        <v>43221</v>
      </c>
      <c r="E178" s="834" t="str">
        <f>IFERROR(IF(VLOOKUP(D178,Data!A$2:EC$101,86,FALSE)="","",(VLOOKUP(D178,Data!A$2:EC$101,86,FALSE))),"")</f>
        <v/>
      </c>
      <c r="F178" s="1090"/>
    </row>
    <row r="179" spans="1:7">
      <c r="A179" s="1105"/>
      <c r="B179" s="1104"/>
      <c r="C179" s="1085"/>
      <c r="D179" s="833">
        <v>43252</v>
      </c>
      <c r="E179" s="834" t="str">
        <f>IFERROR(IF(VLOOKUP(D179,Data!A$2:EC$101,86,FALSE)="","",(VLOOKUP(D179,Data!A$2:EC$101,86,FALSE))),"")</f>
        <v/>
      </c>
      <c r="F179" s="1090"/>
    </row>
    <row r="180" spans="1:7">
      <c r="A180" s="1105"/>
      <c r="B180" s="1104"/>
      <c r="C180" s="1085"/>
      <c r="D180" s="34">
        <v>43282</v>
      </c>
      <c r="E180" s="832">
        <f>IFERROR(IF(VLOOKUP(D180,Data!A$2:EC$101,86,FALSE)="","",(VLOOKUP(D180,Data!A$2:EC$101,86,FALSE))),"")</f>
        <v>1.4925373134328358E-2</v>
      </c>
      <c r="F180" s="1090"/>
    </row>
    <row r="181" spans="1:7">
      <c r="A181" s="1105"/>
      <c r="B181" s="1104"/>
      <c r="C181" s="1085"/>
      <c r="D181" s="833">
        <v>43313</v>
      </c>
      <c r="E181" s="834" t="str">
        <f>IFERROR(IF(VLOOKUP(D181,Data!A$2:EC$101,86,FALSE)="","",(VLOOKUP(D181,Data!A$2:EC$101,86,FALSE))),"")</f>
        <v/>
      </c>
      <c r="F181" s="1090"/>
    </row>
    <row r="182" spans="1:7">
      <c r="A182" s="1105"/>
      <c r="B182" s="1104"/>
      <c r="C182" s="1085"/>
      <c r="D182" s="833">
        <v>43344</v>
      </c>
      <c r="E182" s="834" t="str">
        <f>IFERROR(IF(VLOOKUP(D182,Data!A$2:EC$101,86,FALSE)="","",(VLOOKUP(D182,Data!A$2:EC$101,86,FALSE))),"")</f>
        <v/>
      </c>
      <c r="F182" s="1090"/>
    </row>
    <row r="183" spans="1:7">
      <c r="A183" s="1105"/>
      <c r="B183" s="1104"/>
      <c r="C183" s="1085"/>
      <c r="D183" s="833">
        <v>43374</v>
      </c>
      <c r="E183" s="834" t="str">
        <f>IFERROR(IF(VLOOKUP(D183,Data!A$2:EC$101,86,FALSE)="","",(VLOOKUP(D183,Data!A$2:EC$101,86,FALSE))),"")</f>
        <v/>
      </c>
      <c r="F183" s="1090"/>
    </row>
    <row r="184" spans="1:7">
      <c r="A184" s="1105"/>
      <c r="B184" s="1104"/>
      <c r="C184" s="1085"/>
      <c r="D184" s="34">
        <v>43405</v>
      </c>
      <c r="E184" s="832">
        <f>IFERROR(IF(VLOOKUP(D184,Data!A$2:EC$101,86,FALSE)="","",(VLOOKUP(D184,Data!A$2:EC$101,86,FALSE))),"")</f>
        <v>0.17741935483870969</v>
      </c>
      <c r="F184" s="1090"/>
    </row>
    <row r="185" spans="1:7">
      <c r="A185" s="1105"/>
      <c r="B185" s="1104"/>
      <c r="C185" s="1085"/>
      <c r="D185" s="833">
        <v>43435</v>
      </c>
      <c r="E185" s="834" t="str">
        <f>IFERROR(IF(VLOOKUP(D185,Data!A$2:EC$101,86,FALSE)="","",(VLOOKUP(D185,Data!A$2:EC$101,86,FALSE))),"")</f>
        <v/>
      </c>
      <c r="F185" s="1090"/>
    </row>
    <row r="186" spans="1:7">
      <c r="A186" s="1105"/>
      <c r="B186" s="1104"/>
      <c r="C186" s="1085"/>
      <c r="D186" s="833">
        <v>43466</v>
      </c>
      <c r="E186" s="834" t="str">
        <f>IFERROR(IF(VLOOKUP(D186,Data!A$2:EC$101,86,FALSE)="","",(VLOOKUP(D186,Data!A$2:EC$101,86,FALSE))),"")</f>
        <v/>
      </c>
      <c r="F186" s="1090"/>
    </row>
    <row r="187" spans="1:7">
      <c r="A187" s="1105"/>
      <c r="B187" s="1104"/>
      <c r="C187" s="1085"/>
      <c r="D187" s="833">
        <v>43497</v>
      </c>
      <c r="E187" s="834" t="str">
        <f>IFERROR(IF(VLOOKUP(D187,Data!A$2:EC$101,86,FALSE)="","",(VLOOKUP(D187,Data!A$2:EC$101,86,FALSE))),"")</f>
        <v/>
      </c>
      <c r="F187" s="1090"/>
    </row>
    <row r="188" spans="1:7">
      <c r="A188" s="1105"/>
      <c r="B188" s="1104"/>
      <c r="C188" s="1085"/>
      <c r="D188" s="34">
        <v>43525</v>
      </c>
      <c r="E188" s="832">
        <f>IFERROR(IF(VLOOKUP(D188,Data!A$2:EC$101,86,FALSE)="","",(VLOOKUP(D188,Data!A$2:EC$101,86,FALSE))),"")</f>
        <v>0.66666666666666663</v>
      </c>
      <c r="F188" s="1090"/>
    </row>
    <row r="189" spans="1:7" ht="12.75" customHeight="1">
      <c r="A189" s="1102" t="s">
        <v>44</v>
      </c>
      <c r="B189" s="1104" t="s">
        <v>459</v>
      </c>
      <c r="C189" s="1085"/>
      <c r="D189" s="833">
        <v>43191</v>
      </c>
      <c r="E189" s="834" t="str">
        <f>IFERROR(IF(VLOOKUP(D189,Data!A$2:EC$101,82,FALSE)="","",(VLOOKUP(D189,Data!A$2:EC$101,82,FALSE))),"")</f>
        <v/>
      </c>
      <c r="F189" s="1090" t="s">
        <v>403</v>
      </c>
      <c r="G189" s="69" t="s">
        <v>294</v>
      </c>
    </row>
    <row r="190" spans="1:7">
      <c r="A190" s="1103"/>
      <c r="B190" s="1104"/>
      <c r="C190" s="1085"/>
      <c r="D190" s="833">
        <v>43221</v>
      </c>
      <c r="E190" s="834" t="str">
        <f>IFERROR(IF(VLOOKUP(D190,Data!A$2:EC$101,82,FALSE)="","",(VLOOKUP(D190,Data!A$2:EC$101,82,FALSE))),"")</f>
        <v/>
      </c>
      <c r="F190" s="1090"/>
    </row>
    <row r="191" spans="1:7">
      <c r="A191" s="1103"/>
      <c r="B191" s="1104"/>
      <c r="C191" s="1085"/>
      <c r="D191" s="833">
        <v>43252</v>
      </c>
      <c r="E191" s="834" t="str">
        <f>IFERROR(IF(VLOOKUP(D191,Data!A$2:EC$101,82,FALSE)="","",(VLOOKUP(D191,Data!A$2:EC$101,82,FALSE))),"")</f>
        <v/>
      </c>
      <c r="F191" s="1090"/>
    </row>
    <row r="192" spans="1:7">
      <c r="A192" s="1103"/>
      <c r="B192" s="1104"/>
      <c r="C192" s="1085"/>
      <c r="D192" s="34">
        <v>43282</v>
      </c>
      <c r="E192" s="832">
        <f>IFERROR(IF(VLOOKUP(D192,Data!A$2:EC$101,82,FALSE)="","",(VLOOKUP(D192,Data!A$2:EC$101,82,FALSE))),"")</f>
        <v>1.4925373134328358E-2</v>
      </c>
      <c r="F192" s="1090"/>
    </row>
    <row r="193" spans="1:7">
      <c r="A193" s="1103"/>
      <c r="B193" s="1104"/>
      <c r="C193" s="1085"/>
      <c r="D193" s="833">
        <v>43313</v>
      </c>
      <c r="E193" s="834" t="str">
        <f>IFERROR(IF(VLOOKUP(D193,Data!A$2:EC$101,82,FALSE)="","",(VLOOKUP(D193,Data!A$2:EC$101,82,FALSE))),"")</f>
        <v/>
      </c>
      <c r="F193" s="1090"/>
    </row>
    <row r="194" spans="1:7">
      <c r="A194" s="1103"/>
      <c r="B194" s="1104"/>
      <c r="C194" s="1085"/>
      <c r="D194" s="833">
        <v>43344</v>
      </c>
      <c r="E194" s="834" t="str">
        <f>IFERROR(IF(VLOOKUP(D194,Data!A$2:EC$101,82,FALSE)="","",(VLOOKUP(D194,Data!A$2:EC$101,82,FALSE))),"")</f>
        <v/>
      </c>
      <c r="F194" s="1090"/>
    </row>
    <row r="195" spans="1:7">
      <c r="A195" s="1103"/>
      <c r="B195" s="1104"/>
      <c r="C195" s="1085"/>
      <c r="D195" s="833">
        <v>43374</v>
      </c>
      <c r="E195" s="834" t="str">
        <f>IFERROR(IF(VLOOKUP(D195,Data!A$2:EC$101,82,FALSE)="","",(VLOOKUP(D195,Data!A$2:EC$101,82,FALSE))),"")</f>
        <v/>
      </c>
      <c r="F195" s="1090"/>
    </row>
    <row r="196" spans="1:7">
      <c r="A196" s="1103"/>
      <c r="B196" s="1104"/>
      <c r="C196" s="1085"/>
      <c r="D196" s="34">
        <v>43405</v>
      </c>
      <c r="E196" s="832">
        <f>IFERROR(IF(VLOOKUP(D196,Data!A$2:EC$101,82,FALSE)="","",(VLOOKUP(D196,Data!A$2:EC$101,82,FALSE))),"")</f>
        <v>0.17741935483870969</v>
      </c>
      <c r="F196" s="1090"/>
    </row>
    <row r="197" spans="1:7">
      <c r="A197" s="1103"/>
      <c r="B197" s="1104"/>
      <c r="C197" s="1085"/>
      <c r="D197" s="833">
        <v>43435</v>
      </c>
      <c r="E197" s="834" t="str">
        <f>IFERROR(IF(VLOOKUP(D197,Data!A$2:EC$101,82,FALSE)="","",(VLOOKUP(D197,Data!A$2:EC$101,82,FALSE))),"")</f>
        <v/>
      </c>
      <c r="F197" s="1090"/>
    </row>
    <row r="198" spans="1:7">
      <c r="A198" s="1103"/>
      <c r="B198" s="1104"/>
      <c r="C198" s="1085"/>
      <c r="D198" s="833">
        <v>43466</v>
      </c>
      <c r="E198" s="834" t="str">
        <f>IFERROR(IF(VLOOKUP(D198,Data!A$2:EC$101,82,FALSE)="","",(VLOOKUP(D198,Data!A$2:EC$101,82,FALSE))),"")</f>
        <v/>
      </c>
      <c r="F198" s="1090"/>
    </row>
    <row r="199" spans="1:7">
      <c r="A199" s="1103"/>
      <c r="B199" s="1104"/>
      <c r="C199" s="1085"/>
      <c r="D199" s="833">
        <v>43497</v>
      </c>
      <c r="E199" s="834" t="str">
        <f>IFERROR(IF(VLOOKUP(D199,Data!A$2:EC$101,82,FALSE)="","",(VLOOKUP(D199,Data!A$2:EC$101,82,FALSE))),"")</f>
        <v/>
      </c>
      <c r="F199" s="1090"/>
    </row>
    <row r="200" spans="1:7">
      <c r="A200" s="1103"/>
      <c r="B200" s="1104"/>
      <c r="C200" s="1085"/>
      <c r="D200" s="34">
        <v>43525</v>
      </c>
      <c r="E200" s="832">
        <f>IFERROR(IF(VLOOKUP(D200,Data!A$2:EC$101,82,FALSE)="","",(VLOOKUP(D200,Data!A$2:EC$101,82,FALSE))),"")</f>
        <v>0.62790697674418605</v>
      </c>
      <c r="F200" s="1090"/>
    </row>
    <row r="201" spans="1:7" ht="12.75" customHeight="1">
      <c r="A201" s="1105">
        <v>2.7</v>
      </c>
      <c r="B201" s="1106" t="s">
        <v>133</v>
      </c>
      <c r="C201" s="1085"/>
      <c r="D201" s="833">
        <v>43191</v>
      </c>
      <c r="E201" s="834" t="str">
        <f>IFERROR(IF(VLOOKUP(D201,Data!A$2:EC$101,90,FALSE)="","",(VLOOKUP(D201,Data!A$2:EC$101,90,FALSE))),"")</f>
        <v/>
      </c>
      <c r="F201" s="1090" t="s">
        <v>366</v>
      </c>
      <c r="G201" s="69" t="s">
        <v>294</v>
      </c>
    </row>
    <row r="202" spans="1:7">
      <c r="A202" s="1105"/>
      <c r="B202" s="1106"/>
      <c r="C202" s="1085"/>
      <c r="D202" s="833">
        <v>43221</v>
      </c>
      <c r="E202" s="834" t="str">
        <f>IFERROR(IF(VLOOKUP(D202,Data!A$2:EC$101,90,FALSE)="","",(VLOOKUP(D202,Data!A$2:EC$101,90,FALSE))),"")</f>
        <v/>
      </c>
      <c r="F202" s="1090"/>
    </row>
    <row r="203" spans="1:7">
      <c r="A203" s="1105"/>
      <c r="B203" s="1106"/>
      <c r="C203" s="1085"/>
      <c r="D203" s="32">
        <v>43252</v>
      </c>
      <c r="E203" s="829">
        <f>IFERROR(IF(VLOOKUP(D203,Data!A$2:EC$101,90,FALSE)="","",(VLOOKUP(D203,Data!A$2:EC$101,90,FALSE))),"")</f>
        <v>1</v>
      </c>
      <c r="F203" s="1090"/>
    </row>
    <row r="204" spans="1:7">
      <c r="A204" s="1105"/>
      <c r="B204" s="1106"/>
      <c r="C204" s="1085"/>
      <c r="D204" s="833">
        <v>43282</v>
      </c>
      <c r="E204" s="834" t="str">
        <f>IFERROR(IF(VLOOKUP(D204,Data!A$2:EC$101,90,FALSE)="","",(VLOOKUP(D204,Data!A$2:EC$101,90,FALSE))),"")</f>
        <v/>
      </c>
      <c r="F204" s="1090"/>
    </row>
    <row r="205" spans="1:7">
      <c r="A205" s="1105"/>
      <c r="B205" s="1106"/>
      <c r="C205" s="1085"/>
      <c r="D205" s="833">
        <v>43313</v>
      </c>
      <c r="E205" s="834" t="str">
        <f>IFERROR(IF(VLOOKUP(D205,Data!A$2:EC$101,90,FALSE)="","",(VLOOKUP(D205,Data!A$2:EC$101,90,FALSE))),"")</f>
        <v/>
      </c>
      <c r="F205" s="1090"/>
    </row>
    <row r="206" spans="1:7">
      <c r="A206" s="1105"/>
      <c r="B206" s="1106"/>
      <c r="C206" s="1085"/>
      <c r="D206" s="32">
        <v>43344</v>
      </c>
      <c r="E206" s="829">
        <f>IFERROR(IF(VLOOKUP(D206,Data!A$2:EC$101,90,FALSE)="","",(VLOOKUP(D206,Data!A$2:EC$101,90,FALSE))),"")</f>
        <v>1</v>
      </c>
      <c r="F206" s="1090"/>
    </row>
    <row r="207" spans="1:7">
      <c r="A207" s="1105"/>
      <c r="B207" s="1106"/>
      <c r="C207" s="1085"/>
      <c r="D207" s="833">
        <v>43374</v>
      </c>
      <c r="E207" s="834" t="str">
        <f>IFERROR(IF(VLOOKUP(D207,Data!A$2:EC$101,90,FALSE)="","",(VLOOKUP(D207,Data!A$2:EC$101,90,FALSE))),"")</f>
        <v/>
      </c>
      <c r="F207" s="1090"/>
    </row>
    <row r="208" spans="1:7">
      <c r="A208" s="1105"/>
      <c r="B208" s="1106"/>
      <c r="C208" s="1085"/>
      <c r="D208" s="833">
        <v>43405</v>
      </c>
      <c r="E208" s="834" t="str">
        <f>IFERROR(IF(VLOOKUP(D208,Data!A$2:EC$101,90,FALSE)="","",(VLOOKUP(D208,Data!A$2:EC$101,90,FALSE))),"")</f>
        <v/>
      </c>
      <c r="F208" s="1090"/>
    </row>
    <row r="209" spans="1:7">
      <c r="A209" s="1105"/>
      <c r="B209" s="1106"/>
      <c r="C209" s="1085"/>
      <c r="D209" s="32">
        <v>43435</v>
      </c>
      <c r="E209" s="829">
        <f>IFERROR(IF(VLOOKUP(D209,Data!A$2:EC$101,90,FALSE)="","",(VLOOKUP(D209,Data!A$2:EC$101,90,FALSE))),"")</f>
        <v>1</v>
      </c>
      <c r="F209" s="1090"/>
    </row>
    <row r="210" spans="1:7">
      <c r="A210" s="1105"/>
      <c r="B210" s="1106"/>
      <c r="C210" s="1085"/>
      <c r="D210" s="833">
        <v>43466</v>
      </c>
      <c r="E210" s="834" t="str">
        <f>IFERROR(IF(VLOOKUP(D210,Data!A$2:EC$101,90,FALSE)="","",(VLOOKUP(D210,Data!A$2:EC$101,90,FALSE))),"")</f>
        <v/>
      </c>
      <c r="F210" s="1090"/>
    </row>
    <row r="211" spans="1:7">
      <c r="A211" s="1105"/>
      <c r="B211" s="1106"/>
      <c r="C211" s="1085"/>
      <c r="D211" s="833">
        <v>43497</v>
      </c>
      <c r="E211" s="834" t="str">
        <f>IFERROR(IF(VLOOKUP(D211,Data!A$2:EC$101,90,FALSE)="","",(VLOOKUP(D211,Data!A$2:EC$101,90,FALSE))),"")</f>
        <v/>
      </c>
      <c r="F211" s="1090"/>
    </row>
    <row r="212" spans="1:7">
      <c r="A212" s="1105"/>
      <c r="B212" s="1106"/>
      <c r="C212" s="1085"/>
      <c r="D212" s="32">
        <v>43525</v>
      </c>
      <c r="E212" s="829">
        <f>IFERROR(IF(VLOOKUP(D212,Data!A$2:EC$101,90,FALSE)="","",(VLOOKUP(D212,Data!A$2:EC$101,90,FALSE))),"")</f>
        <v>1</v>
      </c>
      <c r="F212" s="1090"/>
    </row>
    <row r="213" spans="1:7" ht="15.75">
      <c r="A213" s="1099" t="s">
        <v>134</v>
      </c>
      <c r="B213" s="1099"/>
      <c r="C213" s="1099"/>
      <c r="D213" s="1099"/>
      <c r="E213" s="1099"/>
      <c r="F213" s="1099"/>
    </row>
    <row r="214" spans="1:7">
      <c r="A214" s="1094">
        <v>3.1</v>
      </c>
      <c r="B214" s="1101" t="s">
        <v>460</v>
      </c>
      <c r="C214" s="1085"/>
      <c r="D214" s="32">
        <v>43160</v>
      </c>
      <c r="E214" s="829"/>
      <c r="F214" s="1090" t="s">
        <v>455</v>
      </c>
      <c r="G214" s="69" t="s">
        <v>295</v>
      </c>
    </row>
    <row r="215" spans="1:7">
      <c r="A215" s="1094"/>
      <c r="B215" s="1101"/>
      <c r="C215" s="1085"/>
      <c r="D215" s="833">
        <v>43191</v>
      </c>
      <c r="E215" s="834"/>
      <c r="F215" s="1090"/>
    </row>
    <row r="216" spans="1:7">
      <c r="A216" s="1094"/>
      <c r="B216" s="1101"/>
      <c r="C216" s="1085"/>
      <c r="D216" s="32">
        <v>43221</v>
      </c>
      <c r="E216" s="829"/>
      <c r="F216" s="1090"/>
    </row>
    <row r="217" spans="1:7">
      <c r="A217" s="1094"/>
      <c r="B217" s="1101"/>
      <c r="C217" s="1085"/>
      <c r="D217" s="32">
        <v>43252</v>
      </c>
      <c r="E217" s="829"/>
      <c r="F217" s="1090"/>
    </row>
    <row r="218" spans="1:7">
      <c r="A218" s="1094"/>
      <c r="B218" s="1101"/>
      <c r="C218" s="1085"/>
      <c r="D218" s="32">
        <v>43282</v>
      </c>
      <c r="E218" s="829"/>
      <c r="F218" s="1090"/>
    </row>
    <row r="219" spans="1:7">
      <c r="A219" s="1094"/>
      <c r="B219" s="1101"/>
      <c r="C219" s="1085"/>
      <c r="D219" s="32">
        <v>43313</v>
      </c>
      <c r="E219" s="829"/>
      <c r="F219" s="1090"/>
    </row>
    <row r="220" spans="1:7">
      <c r="A220" s="1094"/>
      <c r="B220" s="1101"/>
      <c r="C220" s="1085"/>
      <c r="D220" s="32">
        <v>43344</v>
      </c>
      <c r="E220" s="829"/>
      <c r="F220" s="1090"/>
    </row>
    <row r="221" spans="1:7">
      <c r="A221" s="1094"/>
      <c r="B221" s="1101"/>
      <c r="C221" s="1085"/>
      <c r="D221" s="32">
        <v>43374</v>
      </c>
      <c r="E221" s="829"/>
      <c r="F221" s="1090"/>
    </row>
    <row r="222" spans="1:7">
      <c r="A222" s="1094"/>
      <c r="B222" s="1101"/>
      <c r="C222" s="1085"/>
      <c r="D222" s="32">
        <v>43405</v>
      </c>
      <c r="E222" s="829"/>
      <c r="F222" s="1090"/>
    </row>
    <row r="223" spans="1:7">
      <c r="A223" s="1094"/>
      <c r="B223" s="1101"/>
      <c r="C223" s="1085"/>
      <c r="D223" s="32">
        <v>43435</v>
      </c>
      <c r="E223" s="829"/>
      <c r="F223" s="1090"/>
    </row>
    <row r="224" spans="1:7">
      <c r="A224" s="1094"/>
      <c r="B224" s="1101"/>
      <c r="C224" s="1085"/>
      <c r="D224" s="32">
        <v>43466</v>
      </c>
      <c r="E224" s="829"/>
      <c r="F224" s="1090"/>
    </row>
    <row r="225" spans="1:7">
      <c r="A225" s="1094"/>
      <c r="B225" s="1101"/>
      <c r="C225" s="1085"/>
      <c r="D225" s="32">
        <v>43497</v>
      </c>
      <c r="E225" s="829"/>
      <c r="F225" s="1090"/>
    </row>
    <row r="226" spans="1:7">
      <c r="A226" s="1100">
        <v>3.2</v>
      </c>
      <c r="B226" s="1101" t="s">
        <v>135</v>
      </c>
      <c r="C226" s="1085"/>
      <c r="D226" s="32">
        <v>43160</v>
      </c>
      <c r="E226" s="841">
        <f>IFERROR(IF(VLOOKUP(D226,Data!A$2:EC$101,94,FALSE)="","",(VLOOKUP(D226,Data!A$2:EC$101,94,FALSE))),"")</f>
        <v>3000</v>
      </c>
      <c r="F226" s="1090" t="s">
        <v>456</v>
      </c>
      <c r="G226" s="69" t="s">
        <v>295</v>
      </c>
    </row>
    <row r="227" spans="1:7">
      <c r="A227" s="1100"/>
      <c r="B227" s="1101"/>
      <c r="C227" s="1085"/>
      <c r="D227" s="32">
        <v>43191</v>
      </c>
      <c r="E227" s="841">
        <f>IFERROR(IF(VLOOKUP(D227,Data!A$2:EC$101,94,FALSE)="","",(VLOOKUP(D227,Data!A$2:EC$101,94,FALSE))),"")</f>
        <v>1250000</v>
      </c>
      <c r="F227" s="1090"/>
    </row>
    <row r="228" spans="1:7">
      <c r="A228" s="1100"/>
      <c r="B228" s="1101"/>
      <c r="C228" s="1085"/>
      <c r="D228" s="32">
        <v>43221</v>
      </c>
      <c r="E228" s="841">
        <f>IFERROR(IF(VLOOKUP(D228,Data!A$2:EC$101,94,FALSE)="","",(VLOOKUP(D228,Data!A$2:EC$101,94,FALSE))),"")</f>
        <v>1050000</v>
      </c>
      <c r="F228" s="1090"/>
    </row>
    <row r="229" spans="1:7">
      <c r="A229" s="1100"/>
      <c r="B229" s="1101"/>
      <c r="C229" s="1085"/>
      <c r="D229" s="32">
        <v>43252</v>
      </c>
      <c r="E229" s="841">
        <f>IFERROR(IF(VLOOKUP(D229,Data!A$2:EC$101,94,FALSE)="","",(VLOOKUP(D229,Data!A$2:EC$101,94,FALSE))),"")</f>
        <v>1171000</v>
      </c>
      <c r="F229" s="1090"/>
    </row>
    <row r="230" spans="1:7">
      <c r="A230" s="1100"/>
      <c r="B230" s="1101"/>
      <c r="C230" s="1085"/>
      <c r="D230" s="32">
        <v>43282</v>
      </c>
      <c r="E230" s="841">
        <f>IFERROR(IF(VLOOKUP(D230,Data!A$2:EC$101,94,FALSE)="","",(VLOOKUP(D230,Data!A$2:EC$101,94,FALSE))),"")</f>
        <v>895000</v>
      </c>
      <c r="F230" s="1090"/>
    </row>
    <row r="231" spans="1:7">
      <c r="A231" s="1100"/>
      <c r="B231" s="1101"/>
      <c r="C231" s="1085"/>
      <c r="D231" s="32">
        <v>43313</v>
      </c>
      <c r="E231" s="841">
        <f>IFERROR(IF(VLOOKUP(D231,Data!A$2:EC$101,94,FALSE)="","",(VLOOKUP(D231,Data!A$2:EC$101,94,FALSE))),"")</f>
        <v>673000</v>
      </c>
      <c r="F231" s="1090"/>
    </row>
    <row r="232" spans="1:7">
      <c r="A232" s="1100"/>
      <c r="B232" s="1101"/>
      <c r="C232" s="1085"/>
      <c r="D232" s="32">
        <v>43344</v>
      </c>
      <c r="E232" s="841">
        <f>IFERROR(IF(VLOOKUP(D232,Data!A$2:EC$101,94,FALSE)="","",(VLOOKUP(D232,Data!A$2:EC$101,94,FALSE))),"")</f>
        <v>388000</v>
      </c>
      <c r="F232" s="1090"/>
    </row>
    <row r="233" spans="1:7">
      <c r="A233" s="1100"/>
      <c r="B233" s="1101"/>
      <c r="C233" s="1085"/>
      <c r="D233" s="32">
        <v>43374</v>
      </c>
      <c r="E233" s="841">
        <f>IFERROR(IF(VLOOKUP(D233,Data!A$2:EC$101,94,FALSE)="","",(VLOOKUP(D233,Data!A$2:EC$101,94,FALSE))),"")</f>
        <v>166000</v>
      </c>
      <c r="F233" s="1090"/>
    </row>
    <row r="234" spans="1:7">
      <c r="A234" s="1100"/>
      <c r="B234" s="1101"/>
      <c r="C234" s="1085"/>
      <c r="D234" s="32">
        <v>43405</v>
      </c>
      <c r="E234" s="841">
        <f>IFERROR(IF(VLOOKUP(D234,Data!A$2:EC$101,94,FALSE)="","",(VLOOKUP(D234,Data!A$2:EC$101,94,FALSE))),"")</f>
        <v>46000</v>
      </c>
      <c r="F234" s="1090"/>
    </row>
    <row r="235" spans="1:7">
      <c r="A235" s="1100"/>
      <c r="B235" s="1101"/>
      <c r="C235" s="1085"/>
      <c r="D235" s="34">
        <v>43435</v>
      </c>
      <c r="E235" s="842">
        <f>IFERROR(IF(VLOOKUP(D235,Data!A$2:EC$101,94,FALSE)="","",(VLOOKUP(D235,Data!A$2:EC$101,94,FALSE))),"")</f>
        <v>-36000</v>
      </c>
      <c r="F235" s="1090"/>
    </row>
    <row r="236" spans="1:7">
      <c r="A236" s="1100"/>
      <c r="B236" s="1101"/>
      <c r="C236" s="1085"/>
      <c r="D236" s="32">
        <v>43466</v>
      </c>
      <c r="E236" s="841">
        <f>IFERROR(IF(VLOOKUP(D236,Data!A$2:EC$101,94,FALSE)="","",(VLOOKUP(D236,Data!A$2:EC$101,94,FALSE))),"")</f>
        <v>4000</v>
      </c>
      <c r="F236" s="1090"/>
    </row>
    <row r="237" spans="1:7">
      <c r="A237" s="1100"/>
      <c r="B237" s="1101"/>
      <c r="C237" s="1085"/>
      <c r="D237" s="32">
        <v>43497</v>
      </c>
      <c r="E237" s="841">
        <f>IFERROR(IF(VLOOKUP(D237,Data!A$2:EC$101,94,FALSE)="","",(VLOOKUP(D237,Data!A$2:EC$101,94,FALSE))),"")</f>
        <v>3000</v>
      </c>
      <c r="F237" s="1090"/>
    </row>
    <row r="238" spans="1:7" ht="12.75" customHeight="1">
      <c r="A238" s="1094">
        <v>3.3</v>
      </c>
      <c r="B238" s="1095" t="s">
        <v>457</v>
      </c>
      <c r="C238" s="1085"/>
      <c r="D238" s="830">
        <v>43221</v>
      </c>
      <c r="E238" s="831">
        <f>IFERROR(IF(VLOOKUP(D238,Data!A$2:EC$101,102,FALSE)="","",(VLOOKUP(D238,Data!A$2:EC$101,102,FALSE))),"")</f>
        <v>-0.19714285714285715</v>
      </c>
      <c r="F238" s="1090" t="s">
        <v>455</v>
      </c>
      <c r="G238" s="69" t="s">
        <v>295</v>
      </c>
    </row>
    <row r="239" spans="1:7">
      <c r="A239" s="1094"/>
      <c r="B239" s="1095"/>
      <c r="C239" s="1085"/>
      <c r="D239" s="830">
        <v>43252</v>
      </c>
      <c r="E239" s="831">
        <f>IFERROR(IF(VLOOKUP(D239,Data!A$2:EC$101,102,FALSE)="","",(VLOOKUP(D239,Data!A$2:EC$101,102,FALSE))),"")</f>
        <v>-6.6413662239089177E-2</v>
      </c>
      <c r="F239" s="1090"/>
    </row>
    <row r="240" spans="1:7">
      <c r="A240" s="1094"/>
      <c r="B240" s="1095"/>
      <c r="C240" s="1085"/>
      <c r="D240" s="32">
        <v>43282</v>
      </c>
      <c r="E240" s="829">
        <f>IFERROR(IF(VLOOKUP(D240,Data!A$2:EC$101,102,FALSE)="","",(VLOOKUP(D240,Data!A$2:EC$101,102,FALSE))),"")</f>
        <v>8.302354399008674E-2</v>
      </c>
      <c r="F240" s="1090"/>
    </row>
    <row r="241" spans="1:7">
      <c r="A241" s="1094"/>
      <c r="B241" s="1095"/>
      <c r="C241" s="1085"/>
      <c r="D241" s="32">
        <v>43313</v>
      </c>
      <c r="E241" s="829">
        <f>IFERROR(IF(VLOOKUP(D241,Data!A$2:EC$101,102,FALSE)="","",(VLOOKUP(D241,Data!A$2:EC$101,102,FALSE))),"")</f>
        <v>0.14320987654320988</v>
      </c>
      <c r="F241" s="1090"/>
    </row>
    <row r="242" spans="1:7">
      <c r="A242" s="1094"/>
      <c r="B242" s="1095"/>
      <c r="C242" s="1085"/>
      <c r="D242" s="32">
        <v>43344</v>
      </c>
      <c r="E242" s="829">
        <f>IFERROR(IF(VLOOKUP(D242,Data!A$2:EC$101,102,FALSE)="","",(VLOOKUP(D242,Data!A$2:EC$101,102,FALSE))),"")</f>
        <v>2.4660912453760789E-3</v>
      </c>
      <c r="F242" s="1090"/>
    </row>
    <row r="243" spans="1:7">
      <c r="A243" s="1094"/>
      <c r="B243" s="1095"/>
      <c r="C243" s="1085"/>
      <c r="D243" s="830">
        <v>43374</v>
      </c>
      <c r="E243" s="831">
        <f>IFERROR(IF(VLOOKUP(D243,Data!A$2:EC$101,102,FALSE)="","",(VLOOKUP(D243,Data!A$2:EC$101,102,FALSE))),"")</f>
        <v>-1.1793611793611793E-2</v>
      </c>
      <c r="F243" s="1090"/>
    </row>
    <row r="244" spans="1:7">
      <c r="A244" s="1094"/>
      <c r="B244" s="1095"/>
      <c r="C244" s="1085"/>
      <c r="D244" s="830">
        <v>43405</v>
      </c>
      <c r="E244" s="831">
        <f>IFERROR(IF(VLOOKUP(D244,Data!A$2:EC$101,102,FALSE)="","",(VLOOKUP(D244,Data!A$2:EC$101,102,FALSE))),"")</f>
        <v>-1.7551020408163264E-2</v>
      </c>
      <c r="F244" s="1090"/>
    </row>
    <row r="245" spans="1:7">
      <c r="A245" s="1094"/>
      <c r="B245" s="1095"/>
      <c r="C245" s="1085"/>
      <c r="D245" s="830">
        <v>43435</v>
      </c>
      <c r="E245" s="831">
        <f>IFERROR(IF(VLOOKUP(D245,Data!A$2:EC$101,102,FALSE)="","",(VLOOKUP(D245,Data!A$2:EC$101,102,FALSE))),"")</f>
        <v>-5.5267702936096716E-3</v>
      </c>
      <c r="F245" s="1090"/>
    </row>
    <row r="246" spans="1:7">
      <c r="A246" s="1094"/>
      <c r="B246" s="1095"/>
      <c r="C246" s="1085"/>
      <c r="D246" s="32">
        <v>43466</v>
      </c>
      <c r="E246" s="829">
        <f>IFERROR(IF(VLOOKUP(D246,Data!A$2:EC$101,102,FALSE)="","",(VLOOKUP(D246,Data!A$2:EC$101,102,FALSE))),"")</f>
        <v>3.003003003003003E-2</v>
      </c>
      <c r="F246" s="1090"/>
    </row>
    <row r="247" spans="1:7">
      <c r="A247" s="1094"/>
      <c r="B247" s="1095"/>
      <c r="C247" s="1085"/>
      <c r="D247" s="32">
        <v>43497</v>
      </c>
      <c r="E247" s="829">
        <f>IFERROR(IF(VLOOKUP(D247,Data!A$2:EC$101,102,FALSE)="","",(VLOOKUP(D247,Data!A$2:EC$101,102,FALSE))),"")</f>
        <v>3.5278514588859416E-2</v>
      </c>
      <c r="F247" s="1090"/>
    </row>
    <row r="248" spans="1:7">
      <c r="A248" s="1094"/>
      <c r="B248" s="1095"/>
      <c r="C248" s="1085"/>
      <c r="D248" s="32">
        <v>43525</v>
      </c>
      <c r="E248" s="829">
        <f>IFERROR(IF(VLOOKUP(D248,Data!A$2:EC$101,102,FALSE)="","",(VLOOKUP(D248,Data!A$2:EC$101,102,FALSE))),"")</f>
        <v>1.4503090822634332E-2</v>
      </c>
      <c r="F248" s="1090"/>
    </row>
    <row r="249" spans="1:7">
      <c r="A249" s="1094"/>
      <c r="B249" s="1095"/>
      <c r="C249" s="1085"/>
      <c r="D249" s="32">
        <v>43556</v>
      </c>
      <c r="E249" s="829" t="str">
        <f>IFERROR(IF(VLOOKUP(D249,Data!A$2:EC$101,102,FALSE)="","",(VLOOKUP(D249,Data!A$2:EC$101,102,FALSE))),"")</f>
        <v/>
      </c>
      <c r="F249" s="1090"/>
    </row>
    <row r="250" spans="1:7" ht="15.75">
      <c r="A250" s="1099" t="s">
        <v>136</v>
      </c>
      <c r="B250" s="1099"/>
      <c r="C250" s="1099"/>
      <c r="D250" s="1099"/>
      <c r="E250" s="1099"/>
      <c r="F250" s="1099"/>
    </row>
    <row r="251" spans="1:7" ht="12.75" customHeight="1">
      <c r="A251" s="1088">
        <v>3.4</v>
      </c>
      <c r="B251" s="1089" t="s">
        <v>137</v>
      </c>
      <c r="C251" s="1085"/>
      <c r="D251" s="833">
        <v>43191</v>
      </c>
      <c r="E251" s="834" t="str">
        <f>IFERROR(IF(VLOOKUP(D251,Data!A$2:EC$101,106,FALSE)="","",(VLOOKUP(D251,Data!A$2:EC$101,106,FALSE))),"")</f>
        <v/>
      </c>
      <c r="F251" s="1090" t="s">
        <v>404</v>
      </c>
      <c r="G251" s="69" t="s">
        <v>295</v>
      </c>
    </row>
    <row r="252" spans="1:7">
      <c r="A252" s="1088"/>
      <c r="B252" s="1089"/>
      <c r="C252" s="1085"/>
      <c r="D252" s="833">
        <v>43221</v>
      </c>
      <c r="E252" s="834" t="str">
        <f>IFERROR(IF(VLOOKUP(D252,Data!A$2:EC$101,106,FALSE)="","",(VLOOKUP(D252,Data!A$2:EC$101,106,FALSE))),"")</f>
        <v/>
      </c>
      <c r="F252" s="1090"/>
    </row>
    <row r="253" spans="1:7">
      <c r="A253" s="1088"/>
      <c r="B253" s="1089"/>
      <c r="C253" s="1085"/>
      <c r="D253" s="32">
        <v>43252</v>
      </c>
      <c r="E253" s="829">
        <f>IFERROR(IF(VLOOKUP(D253,Data!A$2:EC$101,106,FALSE)="","",(VLOOKUP(D253,Data!A$2:EC$101,106,FALSE))),"")</f>
        <v>0.98</v>
      </c>
      <c r="F253" s="1090"/>
    </row>
    <row r="254" spans="1:7">
      <c r="A254" s="1088"/>
      <c r="B254" s="1089"/>
      <c r="C254" s="1085"/>
      <c r="D254" s="833">
        <v>43282</v>
      </c>
      <c r="E254" s="834" t="str">
        <f>IFERROR(IF(VLOOKUP(D254,Data!A$2:EC$101,106,FALSE)="","",(VLOOKUP(D254,Data!A$2:EC$101,106,FALSE))),"")</f>
        <v/>
      </c>
      <c r="F254" s="1090"/>
    </row>
    <row r="255" spans="1:7">
      <c r="A255" s="1088"/>
      <c r="B255" s="1089"/>
      <c r="C255" s="1085"/>
      <c r="D255" s="833">
        <v>43313</v>
      </c>
      <c r="E255" s="834" t="str">
        <f>IFERROR(IF(VLOOKUP(D255,Data!A$2:EC$101,106,FALSE)="","",(VLOOKUP(D255,Data!A$2:EC$101,106,FALSE))),"")</f>
        <v/>
      </c>
      <c r="F255" s="1090"/>
    </row>
    <row r="256" spans="1:7">
      <c r="A256" s="1088"/>
      <c r="B256" s="1089"/>
      <c r="C256" s="1085"/>
      <c r="D256" s="32">
        <v>43344</v>
      </c>
      <c r="E256" s="829">
        <f>IFERROR(IF(VLOOKUP(D256,Data!A$2:EC$101,106,FALSE)="","",(VLOOKUP(D256,Data!A$2:EC$101,106,FALSE))),"")</f>
        <v>1</v>
      </c>
      <c r="F256" s="1090"/>
    </row>
    <row r="257" spans="1:7">
      <c r="A257" s="1088"/>
      <c r="B257" s="1089"/>
      <c r="C257" s="1085"/>
      <c r="D257" s="833">
        <v>43374</v>
      </c>
      <c r="E257" s="834" t="str">
        <f>IFERROR(IF(VLOOKUP(D257,Data!A$2:EC$101,106,FALSE)="","",(VLOOKUP(D257,Data!A$2:EC$101,106,FALSE))),"")</f>
        <v/>
      </c>
      <c r="F257" s="1090"/>
    </row>
    <row r="258" spans="1:7">
      <c r="A258" s="1088"/>
      <c r="B258" s="1089"/>
      <c r="C258" s="1085"/>
      <c r="D258" s="833">
        <v>43405</v>
      </c>
      <c r="E258" s="834" t="str">
        <f>IFERROR(IF(VLOOKUP(D258,Data!A$2:EC$101,106,FALSE)="","",(VLOOKUP(D258,Data!A$2:EC$101,106,FALSE))),"")</f>
        <v/>
      </c>
      <c r="F258" s="1090"/>
    </row>
    <row r="259" spans="1:7">
      <c r="A259" s="1088"/>
      <c r="B259" s="1089"/>
      <c r="C259" s="1085"/>
      <c r="D259" s="32">
        <v>43435</v>
      </c>
      <c r="E259" s="829">
        <f>IFERROR(IF(VLOOKUP(D259,Data!A$2:EC$101,106,FALSE)="","",(VLOOKUP(D259,Data!A$2:EC$101,106,FALSE))),"")</f>
        <v>0.99</v>
      </c>
      <c r="F259" s="1090"/>
    </row>
    <row r="260" spans="1:7">
      <c r="A260" s="1088"/>
      <c r="B260" s="1089"/>
      <c r="C260" s="1085"/>
      <c r="D260" s="833">
        <v>43466</v>
      </c>
      <c r="E260" s="834" t="str">
        <f>IFERROR(IF(VLOOKUP(D260,Data!A$2:EC$101,106,FALSE)="","",(VLOOKUP(D260,Data!A$2:EC$101,106,FALSE))),"")</f>
        <v/>
      </c>
      <c r="F260" s="1090"/>
    </row>
    <row r="261" spans="1:7">
      <c r="A261" s="1088"/>
      <c r="B261" s="1089"/>
      <c r="C261" s="1085"/>
      <c r="D261" s="833">
        <v>43497</v>
      </c>
      <c r="E261" s="834" t="str">
        <f>IFERROR(IF(VLOOKUP(D261,Data!A$2:EC$101,106,FALSE)="","",(VLOOKUP(D261,Data!A$2:EC$101,106,FALSE))),"")</f>
        <v/>
      </c>
      <c r="F261" s="1090"/>
    </row>
    <row r="262" spans="1:7">
      <c r="A262" s="1088"/>
      <c r="B262" s="1089"/>
      <c r="C262" s="1085"/>
      <c r="D262" s="32">
        <v>43525</v>
      </c>
      <c r="E262" s="829">
        <f>IFERROR(IF(VLOOKUP(D262,Data!A$2:EC$101,106,FALSE)="","",(VLOOKUP(D262,Data!A$2:EC$101,106,FALSE))),"")</f>
        <v>1</v>
      </c>
      <c r="F262" s="1090"/>
    </row>
    <row r="263" spans="1:7" ht="15.75">
      <c r="A263" s="1099" t="s">
        <v>263</v>
      </c>
      <c r="B263" s="1099"/>
      <c r="C263" s="1099"/>
      <c r="D263" s="1099"/>
      <c r="E263" s="1099"/>
      <c r="F263" s="1099"/>
    </row>
    <row r="264" spans="1:7">
      <c r="A264" s="1094" t="s">
        <v>36</v>
      </c>
      <c r="B264" s="1095" t="s">
        <v>140</v>
      </c>
      <c r="C264" s="1085"/>
      <c r="D264" s="32">
        <v>43221</v>
      </c>
      <c r="E264" s="829">
        <f>IFERROR(IF(VLOOKUP(D264,Data!A$2:EC$101,110,FALSE)="","",(VLOOKUP(D264,Data!A$2:EC$101,110,FALSE))),"")</f>
        <v>4.3999999999999997E-2</v>
      </c>
      <c r="F264" s="1096" t="s">
        <v>425</v>
      </c>
      <c r="G264" s="69" t="s">
        <v>295</v>
      </c>
    </row>
    <row r="265" spans="1:7">
      <c r="A265" s="1094"/>
      <c r="B265" s="1095"/>
      <c r="C265" s="1085"/>
      <c r="D265" s="32">
        <v>43252</v>
      </c>
      <c r="E265" s="829">
        <f>IFERROR(IF(VLOOKUP(D265,Data!A$2:EC$101,110,FALSE)="","",(VLOOKUP(D265,Data!A$2:EC$101,110,FALSE))),"")</f>
        <v>3.9E-2</v>
      </c>
      <c r="F265" s="1097"/>
    </row>
    <row r="266" spans="1:7">
      <c r="A266" s="1094"/>
      <c r="B266" s="1095"/>
      <c r="C266" s="1085"/>
      <c r="D266" s="32">
        <v>43282</v>
      </c>
      <c r="E266" s="829">
        <f>IFERROR(IF(VLOOKUP(D266,Data!A$2:EC$101,110,FALSE)="","",(VLOOKUP(D266,Data!A$2:EC$101,110,FALSE))),"")</f>
        <v>0</v>
      </c>
      <c r="F266" s="1097"/>
    </row>
    <row r="267" spans="1:7">
      <c r="A267" s="1094"/>
      <c r="B267" s="1095"/>
      <c r="C267" s="1085"/>
      <c r="D267" s="32">
        <v>43313</v>
      </c>
      <c r="E267" s="829">
        <f>IFERROR(IF(VLOOKUP(D267,Data!A$2:EC$101,110,FALSE)="","",(VLOOKUP(D267,Data!A$2:EC$101,110,FALSE))),"")</f>
        <v>1.2999999999999999E-2</v>
      </c>
      <c r="F267" s="1097"/>
    </row>
    <row r="268" spans="1:7">
      <c r="A268" s="1094"/>
      <c r="B268" s="1095"/>
      <c r="C268" s="1085"/>
      <c r="D268" s="32">
        <v>43344</v>
      </c>
      <c r="E268" s="829">
        <f>IFERROR(IF(VLOOKUP(D268,Data!A$2:EC$101,110,FALSE)="","",(VLOOKUP(D268,Data!A$2:EC$101,110,FALSE))),"")</f>
        <v>6.0000000000000001E-3</v>
      </c>
      <c r="F268" s="1097"/>
    </row>
    <row r="269" spans="1:7">
      <c r="A269" s="1094"/>
      <c r="B269" s="1095"/>
      <c r="C269" s="1085"/>
      <c r="D269" s="32">
        <v>43374</v>
      </c>
      <c r="E269" s="829">
        <f>IFERROR(IF(VLOOKUP(D269,Data!A$2:EC$101,110,FALSE)="","",(VLOOKUP(D269,Data!A$2:EC$101,110,FALSE))),"")</f>
        <v>2.5000000000000001E-2</v>
      </c>
      <c r="F269" s="1097"/>
    </row>
    <row r="270" spans="1:7">
      <c r="A270" s="1094"/>
      <c r="B270" s="1095"/>
      <c r="C270" s="1085"/>
      <c r="D270" s="32">
        <v>43405</v>
      </c>
      <c r="E270" s="829">
        <f>IFERROR(IF(VLOOKUP(D270,Data!A$2:EC$101,110,FALSE)="","",(VLOOKUP(D270,Data!A$2:EC$101,110,FALSE))),"")</f>
        <v>3.5000000000000003E-2</v>
      </c>
      <c r="F270" s="1097"/>
    </row>
    <row r="271" spans="1:7">
      <c r="A271" s="1094"/>
      <c r="B271" s="1095"/>
      <c r="C271" s="1085"/>
      <c r="D271" s="32">
        <v>43435</v>
      </c>
      <c r="E271" s="829">
        <f>IFERROR(IF(VLOOKUP(D271,Data!A$2:EC$101,110,FALSE)="","",(VLOOKUP(D271,Data!A$2:EC$101,110,FALSE))),"")</f>
        <v>4.1000000000000002E-2</v>
      </c>
      <c r="F271" s="1097"/>
    </row>
    <row r="272" spans="1:7">
      <c r="A272" s="1094"/>
      <c r="B272" s="1095"/>
      <c r="C272" s="1085"/>
      <c r="D272" s="32">
        <v>43466</v>
      </c>
      <c r="E272" s="829">
        <f>IFERROR(IF(VLOOKUP(D272,Data!A$2:EC$101,110,FALSE)="","",(VLOOKUP(D272,Data!A$2:EC$101,110,FALSE))),"")</f>
        <v>4.8000000000000001E-2</v>
      </c>
      <c r="F272" s="1097"/>
    </row>
    <row r="273" spans="1:7">
      <c r="A273" s="1094"/>
      <c r="B273" s="1095"/>
      <c r="C273" s="1085"/>
      <c r="D273" s="32">
        <v>43497</v>
      </c>
      <c r="E273" s="829">
        <f>IFERROR(IF(VLOOKUP(D273,Data!A$2:EC$101,110,FALSE)="","",(VLOOKUP(D273,Data!A$2:EC$101,110,FALSE))),"")</f>
        <v>4.3999999999999997E-2</v>
      </c>
      <c r="F273" s="1097"/>
    </row>
    <row r="274" spans="1:7">
      <c r="A274" s="1094"/>
      <c r="B274" s="1095"/>
      <c r="C274" s="1085"/>
      <c r="D274" s="32">
        <v>43525</v>
      </c>
      <c r="E274" s="829">
        <f>IFERROR(IF(VLOOKUP(D274,Data!A$2:EC$101,110,FALSE)="","",(VLOOKUP(D274,Data!A$2:EC$101,110,FALSE))),"")</f>
        <v>4.3999999999999997E-2</v>
      </c>
      <c r="F274" s="1097"/>
    </row>
    <row r="275" spans="1:7">
      <c r="A275" s="1094"/>
      <c r="B275" s="1095"/>
      <c r="C275" s="1085"/>
      <c r="D275" s="32">
        <v>43556</v>
      </c>
      <c r="E275" s="829">
        <f>IFERROR(IF(VLOOKUP(D275,Data!A$2:EC$101,110,FALSE)="","",(VLOOKUP(D275,Data!A$2:EC$101,110,FALSE))),"")</f>
        <v>-8.5000000000000006E-2</v>
      </c>
      <c r="F275" s="1098"/>
    </row>
    <row r="276" spans="1:7">
      <c r="A276" s="1094" t="s">
        <v>37</v>
      </c>
      <c r="B276" s="1095" t="s">
        <v>141</v>
      </c>
      <c r="C276" s="1085"/>
      <c r="D276" s="32">
        <v>43221</v>
      </c>
      <c r="E276" s="829">
        <f>IFERROR(IF(VLOOKUP(D276,Data!A$2:EC$101,117,FALSE)="","",(VLOOKUP(D276,Data!A$2:EC$101,117,FALSE))),"")</f>
        <v>8.0000000000000002E-3</v>
      </c>
      <c r="F276" s="1086" t="s">
        <v>468</v>
      </c>
      <c r="G276" s="69" t="s">
        <v>295</v>
      </c>
    </row>
    <row r="277" spans="1:7">
      <c r="A277" s="1094"/>
      <c r="B277" s="1095"/>
      <c r="C277" s="1085"/>
      <c r="D277" s="32">
        <v>43252</v>
      </c>
      <c r="E277" s="829">
        <f>IFERROR(IF(VLOOKUP(D277,Data!A$2:EC$101,117,FALSE)="","",(VLOOKUP(D277,Data!A$2:EC$101,117,FALSE))),"")</f>
        <v>3.4000000000000002E-2</v>
      </c>
      <c r="F277" s="1086"/>
    </row>
    <row r="278" spans="1:7">
      <c r="A278" s="1094"/>
      <c r="B278" s="1095"/>
      <c r="C278" s="1085"/>
      <c r="D278" s="32">
        <v>43282</v>
      </c>
      <c r="E278" s="829">
        <f>IFERROR(IF(VLOOKUP(D278,Data!A$2:EC$101,117,FALSE)="","",(VLOOKUP(D278,Data!A$2:EC$101,117,FALSE))),"")</f>
        <v>5.0999999999999997E-2</v>
      </c>
      <c r="F278" s="1086"/>
    </row>
    <row r="279" spans="1:7">
      <c r="A279" s="1094"/>
      <c r="B279" s="1095"/>
      <c r="C279" s="1085"/>
      <c r="D279" s="32">
        <v>43313</v>
      </c>
      <c r="E279" s="829">
        <f>IFERROR(IF(VLOOKUP(D279,Data!A$2:EC$101,117,FALSE)="","",(VLOOKUP(D279,Data!A$2:EC$101,117,FALSE))),"")</f>
        <v>6.0999999999999999E-2</v>
      </c>
      <c r="F279" s="1086"/>
    </row>
    <row r="280" spans="1:7">
      <c r="A280" s="1094"/>
      <c r="B280" s="1095"/>
      <c r="C280" s="1085"/>
      <c r="D280" s="32">
        <v>43344</v>
      </c>
      <c r="E280" s="829">
        <f>IFERROR(IF(VLOOKUP(D280,Data!A$2:EC$101,117,FALSE)="","",(VLOOKUP(D280,Data!A$2:EC$101,117,FALSE))),"")</f>
        <v>8.2000000000000003E-2</v>
      </c>
      <c r="F280" s="1086"/>
    </row>
    <row r="281" spans="1:7">
      <c r="A281" s="1094"/>
      <c r="B281" s="1095"/>
      <c r="C281" s="1085"/>
      <c r="D281" s="32">
        <v>43374</v>
      </c>
      <c r="E281" s="829">
        <f>IFERROR(IF(VLOOKUP(D281,Data!A$2:EC$101,117,FALSE)="","",(VLOOKUP(D281,Data!A$2:EC$101,117,FALSE))),"")</f>
        <v>9.1999999999999998E-2</v>
      </c>
      <c r="F281" s="1086"/>
    </row>
    <row r="282" spans="1:7">
      <c r="A282" s="1094"/>
      <c r="B282" s="1095"/>
      <c r="C282" s="1085"/>
      <c r="D282" s="32">
        <v>43405</v>
      </c>
      <c r="E282" s="829">
        <f>IFERROR(IF(VLOOKUP(D282,Data!A$2:EC$101,117,FALSE)="","",(VLOOKUP(D282,Data!A$2:EC$101,117,FALSE))),"")</f>
        <v>9.4E-2</v>
      </c>
      <c r="F282" s="1086"/>
    </row>
    <row r="283" spans="1:7">
      <c r="A283" s="1094"/>
      <c r="B283" s="1095"/>
      <c r="C283" s="1085"/>
      <c r="D283" s="32">
        <v>43435</v>
      </c>
      <c r="E283" s="829">
        <f>IFERROR(IF(VLOOKUP(D283,Data!A$2:EC$101,117,FALSE)="","",(VLOOKUP(D283,Data!A$2:EC$101,117,FALSE))),"")</f>
        <v>8.3000000000000004E-2</v>
      </c>
      <c r="F283" s="1086"/>
    </row>
    <row r="284" spans="1:7">
      <c r="A284" s="1094"/>
      <c r="B284" s="1095"/>
      <c r="C284" s="1085"/>
      <c r="D284" s="32">
        <v>43466</v>
      </c>
      <c r="E284" s="829">
        <f>IFERROR(IF(VLOOKUP(D284,Data!A$2:EC$101,117,FALSE)="","",(VLOOKUP(D284,Data!A$2:EC$101,117,FALSE))),"")</f>
        <v>7.9000000000000001E-2</v>
      </c>
      <c r="F284" s="1086"/>
    </row>
    <row r="285" spans="1:7">
      <c r="A285" s="1094"/>
      <c r="B285" s="1095"/>
      <c r="C285" s="1085"/>
      <c r="D285" s="32">
        <v>43497</v>
      </c>
      <c r="E285" s="829">
        <f>IFERROR(IF(VLOOKUP(D285,Data!A$2:EC$101,117,FALSE)="","",(VLOOKUP(D285,Data!A$2:EC$101,117,FALSE))),"")</f>
        <v>8.4000000000000005E-2</v>
      </c>
      <c r="F285" s="1086"/>
    </row>
    <row r="286" spans="1:7">
      <c r="A286" s="1094"/>
      <c r="B286" s="1095"/>
      <c r="C286" s="1085"/>
      <c r="D286" s="32">
        <v>43525</v>
      </c>
      <c r="E286" s="829">
        <f>IFERROR(IF(VLOOKUP(D286,Data!A$2:EC$101,117,FALSE)="","",(VLOOKUP(D286,Data!A$2:EC$101,117,FALSE))),"")</f>
        <v>0.108</v>
      </c>
      <c r="F286" s="1086"/>
    </row>
    <row r="287" spans="1:7">
      <c r="A287" s="1094"/>
      <c r="B287" s="1095"/>
      <c r="C287" s="1085"/>
      <c r="D287" s="32">
        <v>43556</v>
      </c>
      <c r="E287" s="829">
        <f>IFERROR(IF(VLOOKUP(D287,Data!A$2:EC$101,117,FALSE)="","",(VLOOKUP(D287,Data!A$2:EC$101,117,FALSE))),"")</f>
        <v>5.8000000000000003E-2</v>
      </c>
      <c r="F287" s="1086"/>
    </row>
    <row r="288" spans="1:7">
      <c r="A288" s="1091" t="s">
        <v>38</v>
      </c>
      <c r="B288" s="1089" t="s">
        <v>142</v>
      </c>
      <c r="C288" s="1085"/>
      <c r="D288" s="34">
        <v>43221</v>
      </c>
      <c r="E288" s="843">
        <f>IFERROR(IF(VLOOKUP(D288,Data!A$2:EC$101,119,FALSE)="","",(VLOOKUP(D288,Data!A$2:EC$101,119,FALSE))),"")</f>
        <v>62</v>
      </c>
      <c r="F288" s="1092" t="s">
        <v>443</v>
      </c>
      <c r="G288" s="69" t="s">
        <v>295</v>
      </c>
    </row>
    <row r="289" spans="1:8">
      <c r="A289" s="1091"/>
      <c r="B289" s="1089"/>
      <c r="C289" s="1085"/>
      <c r="D289" s="34">
        <v>43252</v>
      </c>
      <c r="E289" s="843">
        <f>IFERROR(IF(VLOOKUP(D289,Data!A$2:EC$101,119,FALSE)="","",(VLOOKUP(D289,Data!A$2:EC$101,119,FALSE))),"")</f>
        <v>50</v>
      </c>
      <c r="F289" s="1092"/>
    </row>
    <row r="290" spans="1:8">
      <c r="A290" s="1091"/>
      <c r="B290" s="1089"/>
      <c r="C290" s="1085"/>
      <c r="D290" s="34">
        <v>43282</v>
      </c>
      <c r="E290" s="843">
        <f>IFERROR(IF(VLOOKUP(D290,Data!A$2:EC$101,119,FALSE)="","",(VLOOKUP(D290,Data!A$2:EC$101,119,FALSE))),"")</f>
        <v>54</v>
      </c>
      <c r="F290" s="1092"/>
    </row>
    <row r="291" spans="1:8">
      <c r="A291" s="1091"/>
      <c r="B291" s="1089"/>
      <c r="C291" s="1085"/>
      <c r="D291" s="34">
        <v>43313</v>
      </c>
      <c r="E291" s="843">
        <f>IFERROR(IF(VLOOKUP(D291,Data!A$2:EC$101,119,FALSE)="","",(VLOOKUP(D291,Data!A$2:EC$101,119,FALSE))),"")</f>
        <v>91</v>
      </c>
      <c r="F291" s="1092"/>
    </row>
    <row r="292" spans="1:8">
      <c r="A292" s="1091"/>
      <c r="B292" s="1089"/>
      <c r="C292" s="1085"/>
      <c r="D292" s="34">
        <v>43344</v>
      </c>
      <c r="E292" s="843">
        <f>IFERROR(IF(VLOOKUP(D292,Data!A$2:EC$101,119,FALSE)="","",(VLOOKUP(D292,Data!A$2:EC$101,119,FALSE))),"")</f>
        <v>90</v>
      </c>
      <c r="F292" s="1092"/>
    </row>
    <row r="293" spans="1:8">
      <c r="A293" s="1091"/>
      <c r="B293" s="1089"/>
      <c r="C293" s="1085"/>
      <c r="D293" s="34">
        <v>43374</v>
      </c>
      <c r="E293" s="843">
        <f>IFERROR(IF(VLOOKUP(D293,Data!A$2:EC$101,119,FALSE)="","",(VLOOKUP(D293,Data!A$2:EC$101,119,FALSE))),"")</f>
        <v>92</v>
      </c>
      <c r="F293" s="1092"/>
    </row>
    <row r="294" spans="1:8">
      <c r="A294" s="1091"/>
      <c r="B294" s="1089"/>
      <c r="C294" s="1085"/>
      <c r="D294" s="34">
        <v>43405</v>
      </c>
      <c r="E294" s="843">
        <f>IFERROR(IF(VLOOKUP(D294,Data!A$2:EC$101,119,FALSE)="","",(VLOOKUP(D294,Data!A$2:EC$101,119,FALSE))),"")</f>
        <v>105</v>
      </c>
      <c r="F294" s="1092"/>
    </row>
    <row r="295" spans="1:8">
      <c r="A295" s="1091"/>
      <c r="B295" s="1089"/>
      <c r="C295" s="1085"/>
      <c r="D295" s="34">
        <v>43435</v>
      </c>
      <c r="E295" s="843">
        <f>IFERROR(IF(VLOOKUP(D295,Data!A$2:EC$101,119,FALSE)="","",(VLOOKUP(D295,Data!A$2:EC$101,119,FALSE))),"")</f>
        <v>116</v>
      </c>
      <c r="F295" s="1092"/>
    </row>
    <row r="296" spans="1:8">
      <c r="A296" s="1091"/>
      <c r="B296" s="1089"/>
      <c r="C296" s="1085"/>
      <c r="D296" s="34">
        <v>43466</v>
      </c>
      <c r="E296" s="843">
        <f>IFERROR(IF(VLOOKUP(D296,Data!A$2:EC$101,119,FALSE)="","",(VLOOKUP(D296,Data!A$2:EC$101,119,FALSE))),"")</f>
        <v>114</v>
      </c>
      <c r="F296" s="1092"/>
    </row>
    <row r="297" spans="1:8">
      <c r="A297" s="1091"/>
      <c r="B297" s="1089"/>
      <c r="C297" s="1085"/>
      <c r="D297" s="34">
        <v>43497</v>
      </c>
      <c r="E297" s="843">
        <f>IFERROR(IF(VLOOKUP(D297,Data!A$2:EC$101,119,FALSE)="","",(VLOOKUP(D297,Data!A$2:EC$101,119,FALSE))),"")</f>
        <v>107</v>
      </c>
      <c r="F297" s="1092"/>
    </row>
    <row r="298" spans="1:8">
      <c r="A298" s="1091"/>
      <c r="B298" s="1089"/>
      <c r="C298" s="1085"/>
      <c r="D298" s="34">
        <v>43525</v>
      </c>
      <c r="E298" s="843">
        <f>IFERROR(IF(VLOOKUP(D298,Data!A$2:EC$101,119,FALSE)="","",(VLOOKUP(D298,Data!A$2:EC$101,119,FALSE))),"")</f>
        <v>76</v>
      </c>
      <c r="F298" s="1092"/>
    </row>
    <row r="299" spans="1:8">
      <c r="A299" s="1091"/>
      <c r="B299" s="1089"/>
      <c r="C299" s="1085"/>
      <c r="D299" s="34">
        <v>43556</v>
      </c>
      <c r="E299" s="843">
        <f>IFERROR(IF(VLOOKUP(D299,Data!A$2:EC$101,119,FALSE)="","",(VLOOKUP(D299,Data!A$2:EC$101,119,FALSE))),"")</f>
        <v>93</v>
      </c>
      <c r="F299" s="1092"/>
    </row>
    <row r="300" spans="1:8">
      <c r="A300" s="1087" t="s">
        <v>39</v>
      </c>
      <c r="B300" s="1089" t="s">
        <v>148</v>
      </c>
      <c r="C300" s="1085"/>
      <c r="D300" s="32">
        <v>43221</v>
      </c>
      <c r="E300" s="829">
        <f>IFERROR(IF(VLOOKUP(D300,Data!A$2:EC$101,122,FALSE)="","",(VLOOKUP(D300,Data!A$2:EC$101,122,FALSE))),"")</f>
        <v>0.97599999999999998</v>
      </c>
      <c r="F300" s="1093" t="s">
        <v>444</v>
      </c>
      <c r="G300" s="69" t="s">
        <v>295</v>
      </c>
      <c r="H300" t="s">
        <v>342</v>
      </c>
    </row>
    <row r="301" spans="1:8">
      <c r="A301" s="1088"/>
      <c r="B301" s="1089"/>
      <c r="C301" s="1085"/>
      <c r="D301" s="32">
        <v>43252</v>
      </c>
      <c r="E301" s="829">
        <f>IFERROR(IF(VLOOKUP(D301,Data!A$2:EC$101,122,FALSE)="","",(VLOOKUP(D301,Data!A$2:EC$101,122,FALSE))),"")</f>
        <v>0.96699999999999997</v>
      </c>
      <c r="F301" s="1093"/>
    </row>
    <row r="302" spans="1:8">
      <c r="A302" s="1088"/>
      <c r="B302" s="1089"/>
      <c r="C302" s="1085"/>
      <c r="D302" s="32">
        <v>43282</v>
      </c>
      <c r="E302" s="829">
        <f>IFERROR(IF(VLOOKUP(D302,Data!A$2:EC$101,122,FALSE)="","",(VLOOKUP(D302,Data!A$2:EC$101,122,FALSE))),"")</f>
        <v>0.97</v>
      </c>
      <c r="F302" s="1093"/>
      <c r="H302" t="s">
        <v>358</v>
      </c>
    </row>
    <row r="303" spans="1:8">
      <c r="A303" s="1088"/>
      <c r="B303" s="1089"/>
      <c r="C303" s="1085"/>
      <c r="D303" s="32">
        <v>43313</v>
      </c>
      <c r="E303" s="829">
        <f>IFERROR(IF(VLOOKUP(D303,Data!A$2:EC$101,122,FALSE)="","",(VLOOKUP(D303,Data!A$2:EC$101,122,FALSE))),"")</f>
        <v>0.97699999999999998</v>
      </c>
      <c r="F303" s="1093"/>
    </row>
    <row r="304" spans="1:8">
      <c r="A304" s="1088"/>
      <c r="B304" s="1089"/>
      <c r="C304" s="1085"/>
      <c r="D304" s="34">
        <v>43344</v>
      </c>
      <c r="E304" s="832">
        <f>IFERROR(IF(VLOOKUP(D304,Data!A$2:EC$101,122,FALSE)="","",(VLOOKUP(D304,Data!A$2:EC$101,122,FALSE))),"")</f>
        <v>0.92200000000000004</v>
      </c>
      <c r="F304" s="1093"/>
    </row>
    <row r="305" spans="1:7">
      <c r="A305" s="1088"/>
      <c r="B305" s="1089"/>
      <c r="C305" s="1085"/>
      <c r="D305" s="34">
        <v>43374</v>
      </c>
      <c r="E305" s="832">
        <f>IFERROR(IF(VLOOKUP(D305,Data!A$2:EC$101,122,FALSE)="","",(VLOOKUP(D305,Data!A$2:EC$101,122,FALSE))),"")</f>
        <v>0.878</v>
      </c>
      <c r="F305" s="1093"/>
    </row>
    <row r="306" spans="1:7">
      <c r="A306" s="1088"/>
      <c r="B306" s="1089"/>
      <c r="C306" s="1085"/>
      <c r="D306" s="34">
        <v>43405</v>
      </c>
      <c r="E306" s="832">
        <f>IFERROR(IF(VLOOKUP(D306,Data!A$2:EC$101,122,FALSE)="","",(VLOOKUP(D306,Data!A$2:EC$101,122,FALSE))),"")</f>
        <v>0.88800000000000001</v>
      </c>
      <c r="F306" s="1093"/>
    </row>
    <row r="307" spans="1:7">
      <c r="A307" s="1088"/>
      <c r="B307" s="1089"/>
      <c r="C307" s="1085"/>
      <c r="D307" s="34">
        <v>43435</v>
      </c>
      <c r="E307" s="832">
        <f>IFERROR(IF(VLOOKUP(D307,Data!A$2:EC$101,122,FALSE)="","",(VLOOKUP(D307,Data!A$2:EC$101,122,FALSE))),"")</f>
        <v>0.875</v>
      </c>
      <c r="F307" s="1093"/>
    </row>
    <row r="308" spans="1:7">
      <c r="A308" s="1088"/>
      <c r="B308" s="1089"/>
      <c r="C308" s="1085"/>
      <c r="D308" s="34">
        <v>43466</v>
      </c>
      <c r="E308" s="832">
        <f>IFERROR(IF(VLOOKUP(D308,Data!A$2:EC$101,122,FALSE)="","",(VLOOKUP(D308,Data!A$2:EC$101,122,FALSE))),"")</f>
        <v>0.87</v>
      </c>
      <c r="F308" s="1093"/>
    </row>
    <row r="309" spans="1:7">
      <c r="A309" s="1088"/>
      <c r="B309" s="1089"/>
      <c r="C309" s="1085"/>
      <c r="D309" s="34">
        <v>43497</v>
      </c>
      <c r="E309" s="832">
        <f>IFERROR(IF(VLOOKUP(D309,Data!A$2:EC$101,122,FALSE)="","",(VLOOKUP(D309,Data!A$2:EC$101,122,FALSE))),"")</f>
        <v>0.90700000000000003</v>
      </c>
      <c r="F309" s="1093"/>
    </row>
    <row r="310" spans="1:7">
      <c r="A310" s="1088"/>
      <c r="B310" s="1089"/>
      <c r="C310" s="1085"/>
      <c r="D310" s="34">
        <v>43525</v>
      </c>
      <c r="E310" s="832">
        <f>IFERROR(IF(VLOOKUP(D310,Data!A$2:EC$101,122,FALSE)="","",(VLOOKUP(D310,Data!A$2:EC$101,122,FALSE))),"")</f>
        <v>0.93507320178230424</v>
      </c>
      <c r="F310" s="1093"/>
    </row>
    <row r="311" spans="1:7">
      <c r="A311" s="1088"/>
      <c r="B311" s="1089"/>
      <c r="C311" s="1085"/>
      <c r="D311" s="34">
        <v>43556</v>
      </c>
      <c r="E311" s="832">
        <f>IFERROR(IF(VLOOKUP(D311,Data!A$2:EC$101,122,FALSE)="","",(VLOOKUP(D311,Data!A$2:EC$101,122,FALSE))),"")</f>
        <v>0.93396918561995601</v>
      </c>
      <c r="F311" s="1093"/>
    </row>
    <row r="312" spans="1:7">
      <c r="A312" s="1082">
        <v>4.3</v>
      </c>
      <c r="B312" s="1084" t="s">
        <v>150</v>
      </c>
      <c r="C312" s="1085"/>
      <c r="D312" s="32">
        <v>43191</v>
      </c>
      <c r="E312" s="829">
        <f>IFERROR(IF(VLOOKUP(D312,Data!A$2:EC$101,127,FALSE)="","",(VLOOKUP(D312,Data!A$2:EC$101,127,FALSE))),"")</f>
        <v>1</v>
      </c>
      <c r="F312" s="1086" t="s">
        <v>302</v>
      </c>
      <c r="G312" s="69" t="s">
        <v>295</v>
      </c>
    </row>
    <row r="313" spans="1:7">
      <c r="A313" s="1083"/>
      <c r="B313" s="1084"/>
      <c r="C313" s="1085"/>
      <c r="D313" s="32">
        <v>43221</v>
      </c>
      <c r="E313" s="829">
        <f>IFERROR(IF(VLOOKUP(D313,Data!A$2:EC$101,127,FALSE)="","",(VLOOKUP(D313,Data!A$2:EC$101,127,FALSE))),"")</f>
        <v>1</v>
      </c>
      <c r="F313" s="1086"/>
    </row>
    <row r="314" spans="1:7">
      <c r="A314" s="1083"/>
      <c r="B314" s="1084"/>
      <c r="C314" s="1085"/>
      <c r="D314" s="32">
        <v>43252</v>
      </c>
      <c r="E314" s="829">
        <f>IFERROR(IF(VLOOKUP(D314,Data!A$2:EC$101,127,FALSE)="","",(VLOOKUP(D314,Data!A$2:EC$101,127,FALSE))),"")</f>
        <v>1</v>
      </c>
      <c r="F314" s="1086"/>
    </row>
    <row r="315" spans="1:7">
      <c r="A315" s="1083"/>
      <c r="B315" s="1084"/>
      <c r="C315" s="1085"/>
      <c r="D315" s="32">
        <v>43282</v>
      </c>
      <c r="E315" s="829">
        <f>IFERROR(IF(VLOOKUP(D315,Data!A$2:EC$101,127,FALSE)="","",(VLOOKUP(D315,Data!A$2:EC$101,127,FALSE))),"")</f>
        <v>1</v>
      </c>
      <c r="F315" s="1086"/>
    </row>
    <row r="316" spans="1:7">
      <c r="A316" s="1083"/>
      <c r="B316" s="1084"/>
      <c r="C316" s="1085"/>
      <c r="D316" s="32">
        <v>43313</v>
      </c>
      <c r="E316" s="829">
        <f>IFERROR(IF(VLOOKUP(D316,Data!A$2:EC$101,127,FALSE)="","",(VLOOKUP(D316,Data!A$2:EC$101,127,FALSE))),"")</f>
        <v>1</v>
      </c>
      <c r="F316" s="1086"/>
    </row>
    <row r="317" spans="1:7">
      <c r="A317" s="1083"/>
      <c r="B317" s="1084"/>
      <c r="C317" s="1085"/>
      <c r="D317" s="32">
        <v>43344</v>
      </c>
      <c r="E317" s="829">
        <f>IFERROR(IF(VLOOKUP(D317,Data!A$2:EC$101,127,FALSE)="","",(VLOOKUP(D317,Data!A$2:EC$101,127,FALSE))),"")</f>
        <v>1</v>
      </c>
      <c r="F317" s="1086"/>
    </row>
    <row r="318" spans="1:7">
      <c r="A318" s="1083"/>
      <c r="B318" s="1084"/>
      <c r="C318" s="1085"/>
      <c r="D318" s="32">
        <v>43374</v>
      </c>
      <c r="E318" s="829">
        <f>IFERROR(IF(VLOOKUP(D318,Data!A$2:EC$101,127,FALSE)="","",(VLOOKUP(D318,Data!A$2:EC$101,127,FALSE))),"")</f>
        <v>1</v>
      </c>
      <c r="F318" s="1086"/>
    </row>
    <row r="319" spans="1:7">
      <c r="A319" s="1083"/>
      <c r="B319" s="1084"/>
      <c r="C319" s="1085"/>
      <c r="D319" s="32">
        <v>43405</v>
      </c>
      <c r="E319" s="829">
        <f>IFERROR(IF(VLOOKUP(D319,Data!A$2:EC$101,127,FALSE)="","",(VLOOKUP(D319,Data!A$2:EC$101,127,FALSE))),"")</f>
        <v>1</v>
      </c>
      <c r="F319" s="1086"/>
    </row>
    <row r="320" spans="1:7">
      <c r="A320" s="1083"/>
      <c r="B320" s="1084"/>
      <c r="C320" s="1085"/>
      <c r="D320" s="32">
        <v>43435</v>
      </c>
      <c r="E320" s="829">
        <f>IFERROR(IF(VLOOKUP(D320,Data!A$2:EC$101,127,FALSE)="","",(VLOOKUP(D320,Data!A$2:EC$101,127,FALSE))),"")</f>
        <v>1</v>
      </c>
      <c r="F320" s="1086"/>
    </row>
    <row r="321" spans="1:7">
      <c r="A321" s="1083"/>
      <c r="B321" s="1084"/>
      <c r="C321" s="1085"/>
      <c r="D321" s="32">
        <v>43466</v>
      </c>
      <c r="E321" s="829">
        <f>IFERROR(IF(VLOOKUP(D321,Data!A$2:EC$101,127,FALSE)="","",(VLOOKUP(D321,Data!A$2:EC$101,127,FALSE))),"")</f>
        <v>1</v>
      </c>
      <c r="F321" s="1086"/>
    </row>
    <row r="322" spans="1:7">
      <c r="A322" s="1083"/>
      <c r="B322" s="1084"/>
      <c r="C322" s="1085"/>
      <c r="D322" s="32">
        <v>43497</v>
      </c>
      <c r="E322" s="829">
        <f>IFERROR(IF(VLOOKUP(D322,Data!A$2:EC$101,127,FALSE)="","",(VLOOKUP(D322,Data!A$2:EC$101,127,FALSE))),"")</f>
        <v>1</v>
      </c>
      <c r="F322" s="1086"/>
    </row>
    <row r="323" spans="1:7">
      <c r="A323" s="1083"/>
      <c r="B323" s="1084"/>
      <c r="C323" s="1085"/>
      <c r="D323" s="32">
        <v>43525</v>
      </c>
      <c r="E323" s="829">
        <f>IFERROR(IF(VLOOKUP(D323,Data!A$2:EC$101,127,FALSE)="","",(VLOOKUP(D323,Data!A$2:EC$101,127,FALSE))),"")</f>
        <v>1</v>
      </c>
      <c r="F323" s="1086"/>
    </row>
    <row r="324" spans="1:7" ht="12.75" customHeight="1">
      <c r="A324" s="1087">
        <v>4.4000000000000004</v>
      </c>
      <c r="B324" s="1089" t="s">
        <v>151</v>
      </c>
      <c r="C324" s="1085"/>
      <c r="D324" s="833">
        <v>43191</v>
      </c>
      <c r="E324" s="834" t="str">
        <f>IFERROR(IF(VLOOKUP(D324,Data!A$2:EC$101,130,FALSE)="","",(VLOOKUP(D324,Data!A$2:EC$101,130,FALSE))),"")</f>
        <v/>
      </c>
      <c r="F324" s="1090" t="s">
        <v>404</v>
      </c>
      <c r="G324" s="69" t="s">
        <v>295</v>
      </c>
    </row>
    <row r="325" spans="1:7">
      <c r="A325" s="1088"/>
      <c r="B325" s="1089"/>
      <c r="C325" s="1085"/>
      <c r="D325" s="833">
        <v>43221</v>
      </c>
      <c r="E325" s="834" t="str">
        <f>IFERROR(IF(VLOOKUP(D325,Data!A$2:EC$101,130,FALSE)="","",(VLOOKUP(D325,Data!A$2:EC$101,130,FALSE))),"")</f>
        <v/>
      </c>
      <c r="F325" s="1090"/>
    </row>
    <row r="326" spans="1:7">
      <c r="A326" s="1088"/>
      <c r="B326" s="1089"/>
      <c r="C326" s="1085"/>
      <c r="D326" s="32">
        <v>43252</v>
      </c>
      <c r="E326" s="829">
        <f>IFERROR(IF(VLOOKUP(D326,Data!A$2:EC$101,130,FALSE)="","",(VLOOKUP(D326,Data!A$2:EC$101,130,FALSE))),"")</f>
        <v>1</v>
      </c>
      <c r="F326" s="1090"/>
    </row>
    <row r="327" spans="1:7">
      <c r="A327" s="1088"/>
      <c r="B327" s="1089"/>
      <c r="C327" s="1085"/>
      <c r="D327" s="833">
        <v>43282</v>
      </c>
      <c r="E327" s="834" t="str">
        <f>IFERROR(IF(VLOOKUP(D327,Data!A$2:EC$101,130,FALSE)="","",(VLOOKUP(D327,Data!A$2:EC$101,130,FALSE))),"")</f>
        <v/>
      </c>
      <c r="F327" s="1090"/>
    </row>
    <row r="328" spans="1:7">
      <c r="A328" s="1088"/>
      <c r="B328" s="1089"/>
      <c r="C328" s="1085"/>
      <c r="D328" s="833">
        <v>43313</v>
      </c>
      <c r="E328" s="834" t="str">
        <f>IFERROR(IF(VLOOKUP(D328,Data!A$2:EC$101,130,FALSE)="","",(VLOOKUP(D328,Data!A$2:EC$101,130,FALSE))),"")</f>
        <v/>
      </c>
      <c r="F328" s="1090"/>
    </row>
    <row r="329" spans="1:7">
      <c r="A329" s="1088"/>
      <c r="B329" s="1089"/>
      <c r="C329" s="1085"/>
      <c r="D329" s="32">
        <v>43344</v>
      </c>
      <c r="E329" s="829">
        <f>IFERROR(IF(VLOOKUP(D329,Data!A$2:EC$101,130,FALSE)="","",(VLOOKUP(D329,Data!A$2:EC$101,130,FALSE))),"")</f>
        <v>1</v>
      </c>
      <c r="F329" s="1090"/>
    </row>
    <row r="330" spans="1:7">
      <c r="A330" s="1088"/>
      <c r="B330" s="1089"/>
      <c r="C330" s="1085"/>
      <c r="D330" s="833">
        <v>43374</v>
      </c>
      <c r="E330" s="834" t="str">
        <f>IFERROR(IF(VLOOKUP(D330,Data!A$2:EC$101,130,FALSE)="","",(VLOOKUP(D330,Data!A$2:EC$101,130,FALSE))),"")</f>
        <v/>
      </c>
      <c r="F330" s="1090"/>
    </row>
    <row r="331" spans="1:7">
      <c r="A331" s="1088"/>
      <c r="B331" s="1089"/>
      <c r="C331" s="1085"/>
      <c r="D331" s="833">
        <v>43405</v>
      </c>
      <c r="E331" s="834" t="str">
        <f>IFERROR(IF(VLOOKUP(D331,Data!A$2:EC$101,130,FALSE)="","",(VLOOKUP(D331,Data!A$2:EC$101,130,FALSE))),"")</f>
        <v/>
      </c>
      <c r="F331" s="1090"/>
    </row>
    <row r="332" spans="1:7">
      <c r="A332" s="1088"/>
      <c r="B332" s="1089"/>
      <c r="C332" s="1085"/>
      <c r="D332" s="32">
        <v>43435</v>
      </c>
      <c r="E332" s="829">
        <f>IFERROR(IF(VLOOKUP(D332,Data!A$2:EC$101,130,FALSE)="","",(VLOOKUP(D332,Data!A$2:EC$101,130,FALSE))),"")</f>
        <v>1</v>
      </c>
      <c r="F332" s="1090"/>
    </row>
    <row r="333" spans="1:7">
      <c r="A333" s="1088"/>
      <c r="B333" s="1089"/>
      <c r="C333" s="1085"/>
      <c r="D333" s="833">
        <v>43466</v>
      </c>
      <c r="E333" s="834" t="str">
        <f>IFERROR(IF(VLOOKUP(D333,Data!A$2:EC$101,130,FALSE)="","",(VLOOKUP(D333,Data!A$2:EC$101,130,FALSE))),"")</f>
        <v/>
      </c>
      <c r="F333" s="1090"/>
    </row>
    <row r="334" spans="1:7">
      <c r="A334" s="1088"/>
      <c r="B334" s="1089"/>
      <c r="C334" s="1085"/>
      <c r="D334" s="833">
        <v>43497</v>
      </c>
      <c r="E334" s="834" t="str">
        <f>IFERROR(IF(VLOOKUP(D334,Data!A$2:EC$101,130,FALSE)="","",(VLOOKUP(D334,Data!A$2:EC$101,130,FALSE))),"")</f>
        <v/>
      </c>
      <c r="F334" s="1090"/>
    </row>
    <row r="335" spans="1:7">
      <c r="A335" s="1088"/>
      <c r="B335" s="1089"/>
      <c r="C335" s="1085"/>
      <c r="D335" s="32">
        <v>43525</v>
      </c>
      <c r="E335" s="829">
        <f>IFERROR(IF(VLOOKUP(D335,Data!A$2:EC$101,130,FALSE)="","",(VLOOKUP(D335,Data!A$2:EC$101,130,FALSE))),"")</f>
        <v>1</v>
      </c>
      <c r="F335" s="1090"/>
    </row>
    <row r="336" spans="1:7">
      <c r="E336" s="1008"/>
    </row>
  </sheetData>
  <mergeCells count="122">
    <mergeCell ref="A89:A100"/>
    <mergeCell ref="B89:B100"/>
    <mergeCell ref="C89:C100"/>
    <mergeCell ref="F89:F100"/>
    <mergeCell ref="A76:F76"/>
    <mergeCell ref="A101:F101"/>
    <mergeCell ref="A102:A113"/>
    <mergeCell ref="B102:B113"/>
    <mergeCell ref="C102:C113"/>
    <mergeCell ref="F102:F113"/>
    <mergeCell ref="B28:B39"/>
    <mergeCell ref="C28:C39"/>
    <mergeCell ref="F28:F39"/>
    <mergeCell ref="A40:A51"/>
    <mergeCell ref="B40:B51"/>
    <mergeCell ref="C40:C51"/>
    <mergeCell ref="F40:F51"/>
    <mergeCell ref="A126:F126"/>
    <mergeCell ref="A52:A63"/>
    <mergeCell ref="B52:B63"/>
    <mergeCell ref="C52:C63"/>
    <mergeCell ref="F52:F63"/>
    <mergeCell ref="A64:A75"/>
    <mergeCell ref="B64:B75"/>
    <mergeCell ref="C64:C75"/>
    <mergeCell ref="F64:F75"/>
    <mergeCell ref="A114:A125"/>
    <mergeCell ref="B114:B125"/>
    <mergeCell ref="C114:C125"/>
    <mergeCell ref="F114:F125"/>
    <mergeCell ref="A77:A88"/>
    <mergeCell ref="B77:B88"/>
    <mergeCell ref="C77:C88"/>
    <mergeCell ref="F77:F88"/>
    <mergeCell ref="A3:F3"/>
    <mergeCell ref="A139:F139"/>
    <mergeCell ref="A140:A151"/>
    <mergeCell ref="B140:B151"/>
    <mergeCell ref="C140:C151"/>
    <mergeCell ref="F140:F151"/>
    <mergeCell ref="A1:A2"/>
    <mergeCell ref="B1:B2"/>
    <mergeCell ref="C1:C2"/>
    <mergeCell ref="D1:E2"/>
    <mergeCell ref="F1:F2"/>
    <mergeCell ref="A4:A15"/>
    <mergeCell ref="B4:B15"/>
    <mergeCell ref="C4:C15"/>
    <mergeCell ref="F4:F15"/>
    <mergeCell ref="A16:A27"/>
    <mergeCell ref="B16:B27"/>
    <mergeCell ref="C16:C27"/>
    <mergeCell ref="F16:F27"/>
    <mergeCell ref="A127:A138"/>
    <mergeCell ref="B127:B138"/>
    <mergeCell ref="C127:C138"/>
    <mergeCell ref="F127:F138"/>
    <mergeCell ref="A28:A39"/>
    <mergeCell ref="A165:A176"/>
    <mergeCell ref="B165:B176"/>
    <mergeCell ref="C165:C176"/>
    <mergeCell ref="F165:F176"/>
    <mergeCell ref="A177:A188"/>
    <mergeCell ref="B177:B188"/>
    <mergeCell ref="C177:C188"/>
    <mergeCell ref="F177:F188"/>
    <mergeCell ref="A152:A163"/>
    <mergeCell ref="B152:B163"/>
    <mergeCell ref="C152:C163"/>
    <mergeCell ref="F152:F163"/>
    <mergeCell ref="A164:F164"/>
    <mergeCell ref="A213:F213"/>
    <mergeCell ref="A214:A225"/>
    <mergeCell ref="B214:B225"/>
    <mergeCell ref="C214:C225"/>
    <mergeCell ref="F214:F225"/>
    <mergeCell ref="A189:A200"/>
    <mergeCell ref="B189:B200"/>
    <mergeCell ref="C189:C200"/>
    <mergeCell ref="F189:F200"/>
    <mergeCell ref="A201:A212"/>
    <mergeCell ref="B201:B212"/>
    <mergeCell ref="C201:C212"/>
    <mergeCell ref="F201:F212"/>
    <mergeCell ref="A250:F250"/>
    <mergeCell ref="A251:A262"/>
    <mergeCell ref="B251:B262"/>
    <mergeCell ref="C251:C262"/>
    <mergeCell ref="F251:F262"/>
    <mergeCell ref="A226:A237"/>
    <mergeCell ref="B226:B237"/>
    <mergeCell ref="C226:C237"/>
    <mergeCell ref="F226:F237"/>
    <mergeCell ref="A238:A249"/>
    <mergeCell ref="B238:B249"/>
    <mergeCell ref="C238:C249"/>
    <mergeCell ref="F238:F249"/>
    <mergeCell ref="A264:A275"/>
    <mergeCell ref="B264:B275"/>
    <mergeCell ref="C264:C275"/>
    <mergeCell ref="F264:F275"/>
    <mergeCell ref="A276:A287"/>
    <mergeCell ref="B276:B287"/>
    <mergeCell ref="C276:C287"/>
    <mergeCell ref="F276:F287"/>
    <mergeCell ref="A263:F263"/>
    <mergeCell ref="A312:A323"/>
    <mergeCell ref="B312:B323"/>
    <mergeCell ref="C312:C323"/>
    <mergeCell ref="F312:F323"/>
    <mergeCell ref="A324:A335"/>
    <mergeCell ref="B324:B335"/>
    <mergeCell ref="C324:C335"/>
    <mergeCell ref="F324:F335"/>
    <mergeCell ref="A288:A299"/>
    <mergeCell ref="B288:B299"/>
    <mergeCell ref="C288:C299"/>
    <mergeCell ref="F288:F299"/>
    <mergeCell ref="A300:A311"/>
    <mergeCell ref="B300:B311"/>
    <mergeCell ref="C300:C311"/>
    <mergeCell ref="F300:F311"/>
  </mergeCells>
  <conditionalFormatting sqref="E4:E15">
    <cfRule type="colorScale" priority="3">
      <colorScale>
        <cfvo type="percent" val="&quot;&lt;0.11&quot;"/>
        <cfvo type="percent" val="&quot;&gt;0.1&lt;0.16&quot;"/>
        <cfvo type="percent" val="&quot;&gt;0.15&quot;"/>
        <color theme="6" tint="0.59999389629810485"/>
        <color theme="9" tint="0.59999389629810485"/>
        <color theme="5" tint="0.59999389629810485"/>
      </colorScale>
    </cfRule>
  </conditionalFormatting>
  <conditionalFormatting sqref="E4:E75">
    <cfRule type="containsBlanks" dxfId="1" priority="2">
      <formula>LEN(TRIM(E4))=0</formula>
    </cfRule>
  </conditionalFormatting>
  <conditionalFormatting sqref="D4:D75">
    <cfRule type="expression" dxfId="0" priority="1">
      <formula>E4=""</formula>
    </cfRule>
  </conditionalFormatting>
  <hyperlinks>
    <hyperlink ref="A64:A75" location="Data!Y1" display="1.4.3"/>
    <hyperlink ref="A52:A63" location="Data!Y1" display="1.4.2"/>
    <hyperlink ref="A40:A51" location="Data!Y1" display="1.4.1"/>
    <hyperlink ref="A77:A88" location="Data!AJ1" display="Data!AJ1"/>
    <hyperlink ref="A102:A113" location="Data!AT1" display="Data!AT1"/>
    <hyperlink ref="A114:A125" location="Data!BB1" display="Data!BB1"/>
    <hyperlink ref="A238:A249" location="Data!CQ1" display="Data!CQ1"/>
    <hyperlink ref="A264:A275" location="Data!DA1" display="4.1.1"/>
    <hyperlink ref="A276:A287" location="Data!DA1" display="4.1.2"/>
    <hyperlink ref="A288:A299" location="Data!DI1" display="4.2.1"/>
    <hyperlink ref="A214:A225" location="Data!CK1" display="Data!CK1"/>
    <hyperlink ref="A201:A212" location="Data!CF1" display="Data!CF1"/>
    <hyperlink ref="A177:A188" location="Data!BX1" display="2.6.1"/>
  </hyperlinks>
  <pageMargins left="0.70866141732283472" right="0.70866141732283472" top="0.74803149606299213" bottom="0.74803149606299213" header="0.31496062992125984" footer="0.31496062992125984"/>
  <pageSetup paperSize="9" scale="60" fitToHeight="9" orientation="landscape" r:id="rId1"/>
  <headerFooter>
    <oddHeader>&amp;LGJNH&amp;RCorporate Balance Scorecard 2018-19</oddHeader>
    <oddFooter>&amp;A</oddFooter>
  </headerFooter>
  <rowBreaks count="6" manualBreakCount="6">
    <brk id="51" max="5" man="1"/>
    <brk id="100" max="5" man="1"/>
    <brk id="163" max="5" man="1"/>
    <brk id="212" max="5" man="1"/>
    <brk id="262" max="5" man="1"/>
    <brk id="311" max="5" man="1"/>
  </rowBreaks>
  <drawing r:id="rId2"/>
</worksheet>
</file>

<file path=xl/worksheets/sheet2.xml><?xml version="1.0" encoding="utf-8"?>
<worksheet xmlns="http://schemas.openxmlformats.org/spreadsheetml/2006/main" xmlns:r="http://schemas.openxmlformats.org/officeDocument/2006/relationships">
  <sheetPr>
    <tabColor rgb="FF0070C0"/>
  </sheetPr>
  <dimension ref="A1:BO210"/>
  <sheetViews>
    <sheetView topLeftCell="A168" zoomScale="85" zoomScaleNormal="85" zoomScaleSheetLayoutView="85" workbookViewId="0">
      <selection activeCell="I28" sqref="I28"/>
    </sheetView>
  </sheetViews>
  <sheetFormatPr defaultRowHeight="14.25"/>
  <cols>
    <col min="1" max="1" width="6.5703125" customWidth="1"/>
    <col min="2" max="2" width="21" style="3" customWidth="1"/>
    <col min="3" max="3" width="139.28515625" customWidth="1"/>
    <col min="4" max="4" width="7" customWidth="1"/>
    <col min="5" max="5" width="7.42578125" style="38" customWidth="1"/>
    <col min="6" max="6" width="20" style="17" customWidth="1"/>
    <col min="7" max="7" width="0" hidden="1" customWidth="1"/>
    <col min="8" max="8" width="4.5703125" customWidth="1"/>
    <col min="9" max="9" width="15.7109375" customWidth="1"/>
  </cols>
  <sheetData>
    <row r="1" spans="1:67" ht="18" customHeight="1">
      <c r="A1" s="1110" t="s">
        <v>3</v>
      </c>
      <c r="B1" s="1110" t="s">
        <v>34</v>
      </c>
      <c r="C1" s="1110" t="s">
        <v>33</v>
      </c>
      <c r="D1" s="1112" t="s">
        <v>45</v>
      </c>
      <c r="E1" s="1113"/>
      <c r="F1" s="1164" t="s">
        <v>32</v>
      </c>
    </row>
    <row r="2" spans="1:67" ht="18" customHeight="1" thickBot="1">
      <c r="A2" s="1111"/>
      <c r="B2" s="1111"/>
      <c r="C2" s="1111"/>
      <c r="D2" s="1114"/>
      <c r="E2" s="1115"/>
      <c r="F2" s="1165"/>
    </row>
    <row r="3" spans="1:67" ht="15" customHeight="1">
      <c r="A3" s="1107" t="s">
        <v>26</v>
      </c>
      <c r="B3" s="1108"/>
      <c r="C3" s="1108"/>
      <c r="D3" s="1108"/>
      <c r="E3" s="1108"/>
      <c r="F3" s="1109"/>
      <c r="G3" s="1"/>
      <c r="H3" s="1"/>
      <c r="I3" s="1"/>
      <c r="J3" s="1"/>
      <c r="K3" s="1"/>
      <c r="L3" s="1"/>
      <c r="M3" s="1"/>
      <c r="N3" s="1"/>
      <c r="O3" s="1"/>
      <c r="P3" s="1"/>
      <c r="Q3" s="1"/>
      <c r="R3" s="1"/>
      <c r="S3" s="1"/>
      <c r="T3" s="2"/>
      <c r="U3" s="2"/>
      <c r="V3" s="2"/>
      <c r="W3" s="2"/>
      <c r="X3" s="2"/>
      <c r="Y3" s="2"/>
      <c r="Z3" s="2"/>
      <c r="AA3" s="2"/>
      <c r="AB3" s="2"/>
      <c r="AC3" s="2"/>
      <c r="AD3" s="2"/>
      <c r="AE3" s="2"/>
      <c r="AF3" s="2"/>
      <c r="AG3" s="2"/>
      <c r="AH3" s="2"/>
      <c r="AI3" s="2"/>
      <c r="AJ3" s="2"/>
      <c r="AK3" s="2"/>
      <c r="AL3" s="2"/>
      <c r="AM3" s="2"/>
      <c r="AN3" s="2"/>
      <c r="AO3" s="2"/>
      <c r="AP3" s="2"/>
      <c r="AQ3" s="2"/>
      <c r="AR3" s="2"/>
      <c r="AS3" s="5"/>
      <c r="AT3" s="5"/>
      <c r="AU3" s="5"/>
      <c r="AV3" s="5"/>
      <c r="AW3" s="5"/>
      <c r="AX3" s="5"/>
      <c r="AY3" s="5"/>
      <c r="AZ3" s="5"/>
      <c r="BA3" s="5"/>
      <c r="BB3" s="5"/>
      <c r="BC3" s="5"/>
      <c r="BD3" s="5"/>
      <c r="BE3" s="5"/>
      <c r="BF3" s="5"/>
      <c r="BG3" s="5"/>
      <c r="BH3" s="5"/>
      <c r="BI3" s="5"/>
      <c r="BJ3" s="5"/>
      <c r="BK3" s="5"/>
      <c r="BL3" s="5"/>
      <c r="BM3" s="5"/>
      <c r="BN3" s="5"/>
      <c r="BO3" s="5"/>
    </row>
    <row r="4" spans="1:67" ht="14.25" customHeight="1">
      <c r="A4" s="1103">
        <v>5.0999999999999996</v>
      </c>
      <c r="B4" s="1127" t="s">
        <v>300</v>
      </c>
      <c r="C4" s="1085"/>
      <c r="D4" s="10">
        <v>43191</v>
      </c>
      <c r="E4" s="53">
        <v>0.754</v>
      </c>
      <c r="F4" s="1151" t="s">
        <v>400</v>
      </c>
      <c r="G4" t="s">
        <v>295</v>
      </c>
    </row>
    <row r="5" spans="1:67" ht="14.25" customHeight="1">
      <c r="A5" s="1103"/>
      <c r="B5" s="1127"/>
      <c r="C5" s="1085"/>
      <c r="D5" s="10">
        <v>43221</v>
      </c>
      <c r="E5" s="53">
        <v>0.77600000000000002</v>
      </c>
      <c r="F5" s="1151"/>
    </row>
    <row r="6" spans="1:67" ht="14.25" customHeight="1">
      <c r="A6" s="1103"/>
      <c r="B6" s="1127"/>
      <c r="C6" s="1085"/>
      <c r="D6" s="8">
        <v>43252</v>
      </c>
      <c r="E6" s="54">
        <v>0.81200000000000006</v>
      </c>
      <c r="F6" s="1151"/>
    </row>
    <row r="7" spans="1:67" ht="14.25" customHeight="1">
      <c r="A7" s="1103"/>
      <c r="B7" s="1127"/>
      <c r="C7" s="1085"/>
      <c r="D7" s="8">
        <v>43282</v>
      </c>
      <c r="E7" s="54">
        <v>0.82499999999999996</v>
      </c>
      <c r="F7" s="1151"/>
    </row>
    <row r="8" spans="1:67" ht="14.25" customHeight="1">
      <c r="A8" s="1103"/>
      <c r="B8" s="1127"/>
      <c r="C8" s="1085"/>
      <c r="D8" s="8">
        <v>43313</v>
      </c>
      <c r="E8" s="54">
        <v>0.83499999999999996</v>
      </c>
      <c r="F8" s="1151"/>
    </row>
    <row r="9" spans="1:67" ht="14.25" customHeight="1">
      <c r="A9" s="1103"/>
      <c r="B9" s="1127"/>
      <c r="C9" s="1085"/>
      <c r="D9" s="10">
        <v>43344</v>
      </c>
      <c r="E9" s="53">
        <v>0.76600000000000001</v>
      </c>
      <c r="F9" s="1151"/>
    </row>
    <row r="10" spans="1:67" ht="14.25" customHeight="1">
      <c r="A10" s="1103"/>
      <c r="B10" s="1127"/>
      <c r="C10" s="1085"/>
      <c r="D10" s="8">
        <v>43374</v>
      </c>
      <c r="E10" s="54">
        <v>0.79</v>
      </c>
      <c r="F10" s="1151"/>
      <c r="I10" s="5"/>
    </row>
    <row r="11" spans="1:67" ht="14.25" customHeight="1">
      <c r="A11" s="1103"/>
      <c r="B11" s="1127"/>
      <c r="C11" s="1085"/>
      <c r="D11" s="8">
        <v>43405</v>
      </c>
      <c r="E11" s="54">
        <v>0.81699999999999995</v>
      </c>
      <c r="F11" s="1151"/>
    </row>
    <row r="12" spans="1:67" ht="14.25" customHeight="1">
      <c r="A12" s="1103"/>
      <c r="B12" s="1127"/>
      <c r="C12" s="1085"/>
      <c r="D12" s="8">
        <v>43435</v>
      </c>
      <c r="E12" s="54">
        <v>0.80300000000000005</v>
      </c>
      <c r="F12" s="1151"/>
    </row>
    <row r="13" spans="1:67" ht="14.25" customHeight="1">
      <c r="A13" s="1103"/>
      <c r="B13" s="1127"/>
      <c r="C13" s="1085"/>
      <c r="D13" s="10">
        <v>43466</v>
      </c>
      <c r="E13" s="53">
        <v>0.77400000000000002</v>
      </c>
      <c r="F13" s="1151"/>
    </row>
    <row r="14" spans="1:67" ht="14.25" customHeight="1">
      <c r="A14" s="1103"/>
      <c r="B14" s="1127"/>
      <c r="C14" s="1085"/>
      <c r="D14" s="8">
        <v>43497</v>
      </c>
      <c r="E14" s="54">
        <v>0.79400000000000004</v>
      </c>
      <c r="F14" s="1151"/>
    </row>
    <row r="15" spans="1:67" ht="14.25" customHeight="1">
      <c r="A15" s="1103"/>
      <c r="B15" s="1127"/>
      <c r="C15" s="1085"/>
      <c r="D15" s="8">
        <v>43525</v>
      </c>
      <c r="E15" s="54">
        <v>0.81299999999999994</v>
      </c>
      <c r="F15" s="1151"/>
    </row>
    <row r="16" spans="1:67" ht="14.25" customHeight="1">
      <c r="A16" s="1102" t="s">
        <v>11</v>
      </c>
      <c r="B16" s="1152" t="s">
        <v>46</v>
      </c>
      <c r="C16" s="1085"/>
      <c r="D16" s="9">
        <v>43191</v>
      </c>
      <c r="E16" s="46">
        <v>0.88800000000000001</v>
      </c>
      <c r="F16" s="1151" t="s">
        <v>411</v>
      </c>
      <c r="G16" t="s">
        <v>295</v>
      </c>
    </row>
    <row r="17" spans="1:9" ht="14.25" customHeight="1">
      <c r="A17" s="1102"/>
      <c r="B17" s="1152"/>
      <c r="C17" s="1085"/>
      <c r="D17" s="11">
        <v>43221</v>
      </c>
      <c r="E17" s="51">
        <v>0.90300000000000002</v>
      </c>
      <c r="F17" s="1151"/>
    </row>
    <row r="18" spans="1:9" ht="14.25" customHeight="1">
      <c r="A18" s="1102"/>
      <c r="B18" s="1152"/>
      <c r="C18" s="1085"/>
      <c r="D18" s="9">
        <v>43252</v>
      </c>
      <c r="E18" s="46">
        <v>0.88400000000000001</v>
      </c>
      <c r="F18" s="1151"/>
    </row>
    <row r="19" spans="1:9" ht="14.25" customHeight="1">
      <c r="A19" s="1102"/>
      <c r="B19" s="1152"/>
      <c r="C19" s="1085"/>
      <c r="D19" s="8">
        <v>43282</v>
      </c>
      <c r="E19" s="54">
        <v>0.84299999999999997</v>
      </c>
      <c r="F19" s="1151"/>
    </row>
    <row r="20" spans="1:9" ht="14.25" customHeight="1">
      <c r="A20" s="1102"/>
      <c r="B20" s="1152"/>
      <c r="C20" s="1085"/>
      <c r="D20" s="11">
        <v>43313</v>
      </c>
      <c r="E20" s="51">
        <v>0.98799999999999999</v>
      </c>
      <c r="F20" s="1151"/>
    </row>
    <row r="21" spans="1:9" ht="14.25" customHeight="1">
      <c r="A21" s="1102"/>
      <c r="B21" s="1152"/>
      <c r="C21" s="1085"/>
      <c r="D21" s="8">
        <v>43344</v>
      </c>
      <c r="E21" s="54">
        <v>0.84199999999999997</v>
      </c>
      <c r="F21" s="1151"/>
    </row>
    <row r="22" spans="1:9" ht="14.25" customHeight="1">
      <c r="A22" s="1102"/>
      <c r="B22" s="1152"/>
      <c r="C22" s="1085"/>
      <c r="D22" s="11">
        <v>43374</v>
      </c>
      <c r="E22" s="51">
        <v>0.92300000000000004</v>
      </c>
      <c r="F22" s="1151"/>
    </row>
    <row r="23" spans="1:9" ht="14.25" customHeight="1">
      <c r="A23" s="1102"/>
      <c r="B23" s="1152"/>
      <c r="C23" s="1085"/>
      <c r="D23" s="11">
        <v>43405</v>
      </c>
      <c r="E23" s="51">
        <v>0.97099999999999997</v>
      </c>
      <c r="F23" s="1151"/>
    </row>
    <row r="24" spans="1:9" ht="14.25" customHeight="1">
      <c r="A24" s="1102"/>
      <c r="B24" s="1152"/>
      <c r="C24" s="1085"/>
      <c r="D24" s="9">
        <v>43435</v>
      </c>
      <c r="E24" s="46">
        <v>0.86299999999999999</v>
      </c>
      <c r="F24" s="1151"/>
    </row>
    <row r="25" spans="1:9" ht="14.25" customHeight="1">
      <c r="A25" s="1102"/>
      <c r="B25" s="1152"/>
      <c r="C25" s="1085"/>
      <c r="D25" s="9">
        <v>43466</v>
      </c>
      <c r="E25" s="46">
        <v>0.86799999999999999</v>
      </c>
      <c r="F25" s="1151"/>
    </row>
    <row r="26" spans="1:9" ht="14.25" customHeight="1">
      <c r="A26" s="1102"/>
      <c r="B26" s="1152"/>
      <c r="C26" s="1085"/>
      <c r="D26" s="9">
        <v>43497</v>
      </c>
      <c r="E26" s="46">
        <v>0.89700000000000002</v>
      </c>
      <c r="F26" s="1151"/>
      <c r="I26" s="16"/>
    </row>
    <row r="27" spans="1:9" ht="14.25" customHeight="1">
      <c r="A27" s="1102"/>
      <c r="B27" s="1152"/>
      <c r="C27" s="1085"/>
      <c r="D27" s="9">
        <v>43525</v>
      </c>
      <c r="E27" s="46">
        <v>0.89100000000000001</v>
      </c>
      <c r="F27" s="1151"/>
    </row>
    <row r="28" spans="1:9" ht="14.25" customHeight="1">
      <c r="A28" s="1102" t="s">
        <v>12</v>
      </c>
      <c r="B28" s="1152" t="s">
        <v>47</v>
      </c>
      <c r="C28" s="1085"/>
      <c r="D28" s="10">
        <v>43191</v>
      </c>
      <c r="E28" s="53">
        <v>0.66200000000000003</v>
      </c>
      <c r="F28" s="1151" t="s">
        <v>412</v>
      </c>
      <c r="G28" t="s">
        <v>295</v>
      </c>
    </row>
    <row r="29" spans="1:9" ht="14.25" customHeight="1">
      <c r="A29" s="1102"/>
      <c r="B29" s="1152"/>
      <c r="C29" s="1085"/>
      <c r="D29" s="10">
        <v>43221</v>
      </c>
      <c r="E29" s="53">
        <v>0.69899999999999995</v>
      </c>
      <c r="F29" s="1151"/>
    </row>
    <row r="30" spans="1:9" ht="14.25" customHeight="1">
      <c r="A30" s="1102"/>
      <c r="B30" s="1152"/>
      <c r="C30" s="1085"/>
      <c r="D30" s="10">
        <v>43252</v>
      </c>
      <c r="E30" s="53">
        <v>0.69199999999999995</v>
      </c>
      <c r="F30" s="1151"/>
    </row>
    <row r="31" spans="1:9" ht="14.25" customHeight="1">
      <c r="A31" s="1102"/>
      <c r="B31" s="1152"/>
      <c r="C31" s="1085"/>
      <c r="D31" s="10">
        <v>43282</v>
      </c>
      <c r="E31" s="53">
        <v>0.72699999999999998</v>
      </c>
      <c r="F31" s="1151"/>
    </row>
    <row r="32" spans="1:9" ht="14.25" customHeight="1">
      <c r="A32" s="1102"/>
      <c r="B32" s="1152"/>
      <c r="C32" s="1085"/>
      <c r="D32" s="10">
        <v>43313</v>
      </c>
      <c r="E32" s="53">
        <v>0.73899999999999999</v>
      </c>
      <c r="F32" s="1151"/>
    </row>
    <row r="33" spans="1:9" ht="14.25" customHeight="1">
      <c r="A33" s="1102"/>
      <c r="B33" s="1152"/>
      <c r="C33" s="1085"/>
      <c r="D33" s="10">
        <v>43344</v>
      </c>
      <c r="E33" s="53">
        <v>0.71199999999999997</v>
      </c>
      <c r="F33" s="1151"/>
    </row>
    <row r="34" spans="1:9" ht="14.25" customHeight="1">
      <c r="A34" s="1102"/>
      <c r="B34" s="1152"/>
      <c r="C34" s="1085"/>
      <c r="D34" s="10">
        <v>43374</v>
      </c>
      <c r="E34" s="53">
        <v>0.71499999999999997</v>
      </c>
      <c r="F34" s="1151"/>
    </row>
    <row r="35" spans="1:9" ht="14.25" customHeight="1">
      <c r="A35" s="1102"/>
      <c r="B35" s="1152"/>
      <c r="C35" s="1085"/>
      <c r="D35" s="10">
        <v>43405</v>
      </c>
      <c r="E35" s="53">
        <v>0.69799999999999995</v>
      </c>
      <c r="F35" s="1151"/>
    </row>
    <row r="36" spans="1:9" ht="14.25" customHeight="1">
      <c r="A36" s="1102"/>
      <c r="B36" s="1152"/>
      <c r="C36" s="1085"/>
      <c r="D36" s="10">
        <v>43435</v>
      </c>
      <c r="E36" s="53">
        <v>0.71599999999999997</v>
      </c>
      <c r="F36" s="1151"/>
    </row>
    <row r="37" spans="1:9" ht="14.25" customHeight="1">
      <c r="A37" s="1102"/>
      <c r="B37" s="1152"/>
      <c r="C37" s="1085"/>
      <c r="D37" s="10">
        <v>43466</v>
      </c>
      <c r="E37" s="53">
        <v>0.64400000000000002</v>
      </c>
      <c r="F37" s="1151"/>
    </row>
    <row r="38" spans="1:9" ht="14.25" customHeight="1">
      <c r="A38" s="1102"/>
      <c r="B38" s="1152"/>
      <c r="C38" s="1085"/>
      <c r="D38" s="10">
        <v>43497</v>
      </c>
      <c r="E38" s="53">
        <v>0.72199999999999998</v>
      </c>
      <c r="F38" s="1151"/>
      <c r="I38" s="16"/>
    </row>
    <row r="39" spans="1:9" ht="14.25" customHeight="1">
      <c r="A39" s="1102"/>
      <c r="B39" s="1152"/>
      <c r="C39" s="1085"/>
      <c r="D39" s="10">
        <v>43525</v>
      </c>
      <c r="E39" s="53">
        <v>0.68700000000000006</v>
      </c>
      <c r="F39" s="1151"/>
    </row>
    <row r="40" spans="1:9" ht="14.25" customHeight="1">
      <c r="A40" s="1102" t="s">
        <v>13</v>
      </c>
      <c r="B40" s="1152" t="s">
        <v>48</v>
      </c>
      <c r="C40" s="1157"/>
      <c r="D40" s="10">
        <v>43191</v>
      </c>
      <c r="E40" s="53">
        <v>0.69599999999999995</v>
      </c>
      <c r="F40" s="1158" t="s">
        <v>413</v>
      </c>
      <c r="G40" t="s">
        <v>295</v>
      </c>
    </row>
    <row r="41" spans="1:9" ht="14.25" customHeight="1">
      <c r="A41" s="1102"/>
      <c r="B41" s="1152"/>
      <c r="C41" s="1157"/>
      <c r="D41" s="8">
        <v>43221</v>
      </c>
      <c r="E41" s="54">
        <v>0.80600000000000005</v>
      </c>
      <c r="F41" s="1158"/>
    </row>
    <row r="42" spans="1:9" ht="14.25" customHeight="1">
      <c r="A42" s="1102"/>
      <c r="B42" s="1152"/>
      <c r="C42" s="1157"/>
      <c r="D42" s="8">
        <v>43252</v>
      </c>
      <c r="E42" s="54">
        <v>0.82699999999999996</v>
      </c>
      <c r="F42" s="1158"/>
    </row>
    <row r="43" spans="1:9" ht="14.25" customHeight="1">
      <c r="A43" s="1102"/>
      <c r="B43" s="1152"/>
      <c r="C43" s="1157"/>
      <c r="D43" s="8">
        <v>43282</v>
      </c>
      <c r="E43" s="54">
        <v>0.79100000000000004</v>
      </c>
      <c r="F43" s="1158"/>
    </row>
    <row r="44" spans="1:9" ht="14.25" customHeight="1">
      <c r="A44" s="1102"/>
      <c r="B44" s="1152"/>
      <c r="C44" s="1157"/>
      <c r="D44" s="10">
        <v>43313</v>
      </c>
      <c r="E44" s="53">
        <v>0.77600000000000002</v>
      </c>
      <c r="F44" s="1158"/>
    </row>
    <row r="45" spans="1:9" ht="14.25" customHeight="1">
      <c r="A45" s="1102"/>
      <c r="B45" s="1152"/>
      <c r="C45" s="1157"/>
      <c r="D45" s="8">
        <v>43344</v>
      </c>
      <c r="E45" s="54">
        <v>0.79600000000000004</v>
      </c>
      <c r="F45" s="1158"/>
    </row>
    <row r="46" spans="1:9" ht="14.25" customHeight="1">
      <c r="A46" s="1102"/>
      <c r="B46" s="1152"/>
      <c r="C46" s="1157"/>
      <c r="D46" s="8">
        <v>43374</v>
      </c>
      <c r="E46" s="54">
        <v>0.81</v>
      </c>
      <c r="F46" s="1158"/>
    </row>
    <row r="47" spans="1:9" ht="14.25" customHeight="1">
      <c r="A47" s="1102"/>
      <c r="B47" s="1152"/>
      <c r="C47" s="1157"/>
      <c r="D47" s="9">
        <v>43405</v>
      </c>
      <c r="E47" s="46">
        <v>0.873</v>
      </c>
      <c r="F47" s="1158"/>
    </row>
    <row r="48" spans="1:9" ht="14.25" customHeight="1">
      <c r="A48" s="1102"/>
      <c r="B48" s="1152"/>
      <c r="C48" s="1157"/>
      <c r="D48" s="8">
        <v>43435</v>
      </c>
      <c r="E48" s="56">
        <v>0.84599999999999997</v>
      </c>
      <c r="F48" s="1158"/>
    </row>
    <row r="49" spans="1:9" ht="14.25" customHeight="1">
      <c r="A49" s="1102"/>
      <c r="B49" s="1152"/>
      <c r="C49" s="1157"/>
      <c r="D49" s="8">
        <v>43466</v>
      </c>
      <c r="E49" s="56">
        <v>0.78200000000000003</v>
      </c>
      <c r="F49" s="1158"/>
    </row>
    <row r="50" spans="1:9" ht="14.25" customHeight="1">
      <c r="A50" s="1102"/>
      <c r="B50" s="1152"/>
      <c r="C50" s="1157"/>
      <c r="D50" s="8">
        <v>43497</v>
      </c>
      <c r="E50" s="56">
        <v>0.79</v>
      </c>
      <c r="F50" s="1158"/>
    </row>
    <row r="51" spans="1:9" ht="14.25" customHeight="1">
      <c r="A51" s="1102"/>
      <c r="B51" s="1152"/>
      <c r="C51" s="1157"/>
      <c r="D51" s="10">
        <v>43525</v>
      </c>
      <c r="E51" s="1002">
        <v>0.74199999999999999</v>
      </c>
      <c r="F51" s="1158"/>
    </row>
    <row r="52" spans="1:9" ht="14.25" customHeight="1">
      <c r="A52" s="1102" t="s">
        <v>14</v>
      </c>
      <c r="B52" s="1152" t="s">
        <v>49</v>
      </c>
      <c r="C52" s="1157"/>
      <c r="D52" s="9">
        <v>43191</v>
      </c>
      <c r="E52" s="46">
        <v>0.86799999999999999</v>
      </c>
      <c r="F52" s="1158" t="s">
        <v>414</v>
      </c>
      <c r="G52" t="s">
        <v>295</v>
      </c>
    </row>
    <row r="53" spans="1:9" ht="14.25" customHeight="1">
      <c r="A53" s="1102"/>
      <c r="B53" s="1152"/>
      <c r="C53" s="1157"/>
      <c r="D53" s="8">
        <v>43221</v>
      </c>
      <c r="E53" s="54">
        <v>0.82899999999999996</v>
      </c>
      <c r="F53" s="1158"/>
    </row>
    <row r="54" spans="1:9" ht="14.25" customHeight="1">
      <c r="A54" s="1102"/>
      <c r="B54" s="1152"/>
      <c r="C54" s="1157"/>
      <c r="D54" s="9">
        <v>43252</v>
      </c>
      <c r="E54" s="46">
        <v>0.872</v>
      </c>
      <c r="F54" s="1158"/>
    </row>
    <row r="55" spans="1:9" ht="14.25" customHeight="1">
      <c r="A55" s="1102"/>
      <c r="B55" s="1152"/>
      <c r="C55" s="1157"/>
      <c r="D55" s="9">
        <v>43282</v>
      </c>
      <c r="E55" s="46">
        <v>0.874</v>
      </c>
      <c r="F55" s="1158"/>
    </row>
    <row r="56" spans="1:9" ht="14.25" customHeight="1">
      <c r="A56" s="1102"/>
      <c r="B56" s="1152"/>
      <c r="C56" s="1157"/>
      <c r="D56" s="9">
        <v>43313</v>
      </c>
      <c r="E56" s="46">
        <v>0.88500000000000001</v>
      </c>
      <c r="F56" s="1158"/>
    </row>
    <row r="57" spans="1:9" ht="14.25" customHeight="1">
      <c r="A57" s="1102"/>
      <c r="B57" s="1152"/>
      <c r="C57" s="1157"/>
      <c r="D57" s="8">
        <v>43344</v>
      </c>
      <c r="E57" s="54">
        <v>0.80700000000000005</v>
      </c>
      <c r="F57" s="1158"/>
    </row>
    <row r="58" spans="1:9" ht="14.25" customHeight="1">
      <c r="A58" s="1102"/>
      <c r="B58" s="1152"/>
      <c r="C58" s="1157"/>
      <c r="D58" s="8">
        <v>43374</v>
      </c>
      <c r="E58" s="54">
        <v>0.79700000000000004</v>
      </c>
      <c r="F58" s="1158"/>
    </row>
    <row r="59" spans="1:9" ht="14.25" customHeight="1">
      <c r="A59" s="1102"/>
      <c r="B59" s="1152"/>
      <c r="C59" s="1157"/>
      <c r="D59" s="9">
        <v>43405</v>
      </c>
      <c r="E59" s="46">
        <v>0.89300000000000002</v>
      </c>
      <c r="F59" s="1158"/>
    </row>
    <row r="60" spans="1:9" ht="14.25" customHeight="1">
      <c r="A60" s="1102"/>
      <c r="B60" s="1152"/>
      <c r="C60" s="1157"/>
      <c r="D60" s="8">
        <v>43435</v>
      </c>
      <c r="E60" s="54">
        <v>0.84399999999999997</v>
      </c>
      <c r="F60" s="1158"/>
    </row>
    <row r="61" spans="1:9" ht="14.25" customHeight="1">
      <c r="A61" s="1102"/>
      <c r="B61" s="1152"/>
      <c r="C61" s="1157"/>
      <c r="D61" s="9">
        <v>43466</v>
      </c>
      <c r="E61" s="46">
        <v>0.86899999999999999</v>
      </c>
      <c r="F61" s="1158"/>
    </row>
    <row r="62" spans="1:9" ht="14.25" customHeight="1">
      <c r="A62" s="1102"/>
      <c r="B62" s="1152"/>
      <c r="C62" s="1157"/>
      <c r="D62" s="9">
        <v>43497</v>
      </c>
      <c r="E62" s="46">
        <v>0.88300000000000001</v>
      </c>
      <c r="F62" s="1158"/>
      <c r="I62" s="16"/>
    </row>
    <row r="63" spans="1:9" ht="14.25" customHeight="1">
      <c r="A63" s="1102"/>
      <c r="B63" s="1152"/>
      <c r="C63" s="1157"/>
      <c r="D63" s="9">
        <v>43525</v>
      </c>
      <c r="E63" s="46">
        <v>0.89100000000000001</v>
      </c>
      <c r="F63" s="1158"/>
    </row>
    <row r="64" spans="1:9" ht="14.25" customHeight="1">
      <c r="A64" s="1159" t="s">
        <v>15</v>
      </c>
      <c r="B64" s="1131" t="s">
        <v>50</v>
      </c>
      <c r="C64" s="1162"/>
      <c r="D64" s="13">
        <v>43191</v>
      </c>
      <c r="E64" s="54">
        <v>0.78800000000000003</v>
      </c>
      <c r="F64" s="1137" t="s">
        <v>415</v>
      </c>
      <c r="G64" t="s">
        <v>295</v>
      </c>
    </row>
    <row r="65" spans="1:9" ht="14.25" customHeight="1">
      <c r="A65" s="1160"/>
      <c r="B65" s="1132"/>
      <c r="C65" s="1154"/>
      <c r="D65" s="12">
        <v>43221</v>
      </c>
      <c r="E65" s="53">
        <v>0.70499999999999996</v>
      </c>
      <c r="F65" s="1138"/>
    </row>
    <row r="66" spans="1:9" ht="14.25" customHeight="1">
      <c r="A66" s="1160"/>
      <c r="B66" s="1132"/>
      <c r="C66" s="1154"/>
      <c r="D66" s="55">
        <v>43252</v>
      </c>
      <c r="E66" s="56">
        <v>0.81599999999999995</v>
      </c>
      <c r="F66" s="1138"/>
    </row>
    <row r="67" spans="1:9" ht="14.25" customHeight="1">
      <c r="A67" s="1160"/>
      <c r="B67" s="1132"/>
      <c r="C67" s="1154"/>
      <c r="D67" s="11">
        <v>43282</v>
      </c>
      <c r="E67" s="51">
        <v>0.91</v>
      </c>
      <c r="F67" s="1138"/>
    </row>
    <row r="68" spans="1:9" ht="14.25" customHeight="1">
      <c r="A68" s="1160"/>
      <c r="B68" s="1132"/>
      <c r="C68" s="1154"/>
      <c r="D68" s="11">
        <v>43313</v>
      </c>
      <c r="E68" s="51">
        <v>0.91100000000000003</v>
      </c>
      <c r="F68" s="1138"/>
    </row>
    <row r="69" spans="1:9" ht="14.25" customHeight="1">
      <c r="A69" s="1160"/>
      <c r="B69" s="1132"/>
      <c r="C69" s="1154"/>
      <c r="D69" s="10">
        <v>43344</v>
      </c>
      <c r="E69" s="53">
        <v>0.70099999999999996</v>
      </c>
      <c r="F69" s="1138"/>
    </row>
    <row r="70" spans="1:9" ht="14.25" customHeight="1">
      <c r="A70" s="1160"/>
      <c r="B70" s="1132"/>
      <c r="C70" s="1154"/>
      <c r="D70" s="8">
        <v>43374</v>
      </c>
      <c r="E70" s="54">
        <v>0.79900000000000004</v>
      </c>
      <c r="F70" s="1138"/>
    </row>
    <row r="71" spans="1:9" ht="14.25" customHeight="1">
      <c r="A71" s="1160"/>
      <c r="B71" s="1132"/>
      <c r="C71" s="1154"/>
      <c r="D71" s="10">
        <v>43405</v>
      </c>
      <c r="E71" s="53">
        <v>0.72199999999999998</v>
      </c>
      <c r="F71" s="1138"/>
    </row>
    <row r="72" spans="1:9" ht="14.25" customHeight="1">
      <c r="A72" s="1160"/>
      <c r="B72" s="1132"/>
      <c r="C72" s="1154"/>
      <c r="D72" s="10">
        <v>43435</v>
      </c>
      <c r="E72" s="53">
        <v>0.71399999999999997</v>
      </c>
      <c r="F72" s="1138"/>
    </row>
    <row r="73" spans="1:9" ht="14.25" customHeight="1">
      <c r="A73" s="1160"/>
      <c r="B73" s="1132"/>
      <c r="C73" s="1154"/>
      <c r="D73" s="10">
        <v>43466</v>
      </c>
      <c r="E73" s="53">
        <v>0.71399999999999997</v>
      </c>
      <c r="F73" s="1138"/>
    </row>
    <row r="74" spans="1:9" ht="14.25" customHeight="1">
      <c r="A74" s="1160"/>
      <c r="B74" s="1132"/>
      <c r="C74" s="1154"/>
      <c r="D74" s="10">
        <v>43497</v>
      </c>
      <c r="E74" s="53">
        <v>0.71299999999999997</v>
      </c>
      <c r="F74" s="1138"/>
    </row>
    <row r="75" spans="1:9" ht="14.25" customHeight="1">
      <c r="A75" s="1161"/>
      <c r="B75" s="1133"/>
      <c r="C75" s="1163"/>
      <c r="D75" s="9">
        <v>43525</v>
      </c>
      <c r="E75" s="46">
        <v>0.89200000000000002</v>
      </c>
      <c r="F75" s="1139"/>
      <c r="I75" s="16"/>
    </row>
    <row r="76" spans="1:9" ht="14.25" customHeight="1">
      <c r="A76" s="1146" t="s">
        <v>301</v>
      </c>
      <c r="B76" s="1147"/>
      <c r="C76" s="1147"/>
      <c r="D76" s="1147"/>
      <c r="E76" s="1147"/>
      <c r="F76" s="1148"/>
    </row>
    <row r="77" spans="1:9" ht="14.25" customHeight="1">
      <c r="A77" s="1155">
        <v>5.2</v>
      </c>
      <c r="B77" s="1127" t="s">
        <v>51</v>
      </c>
      <c r="C77" s="1156"/>
      <c r="D77" s="800">
        <v>43191</v>
      </c>
      <c r="E77" s="72">
        <v>0.86499999999999999</v>
      </c>
      <c r="F77" s="1151" t="s">
        <v>416</v>
      </c>
      <c r="G77" t="s">
        <v>295</v>
      </c>
    </row>
    <row r="78" spans="1:9" ht="14.25" customHeight="1">
      <c r="A78" s="1155"/>
      <c r="B78" s="1127"/>
      <c r="C78" s="1156"/>
      <c r="D78" s="800">
        <v>43221</v>
      </c>
      <c r="E78" s="72">
        <v>0.84599999999999997</v>
      </c>
      <c r="F78" s="1151"/>
    </row>
    <row r="79" spans="1:9" ht="14.25" customHeight="1">
      <c r="A79" s="1155"/>
      <c r="B79" s="1127"/>
      <c r="C79" s="1156"/>
      <c r="D79" s="799">
        <v>43252</v>
      </c>
      <c r="E79" s="73">
        <v>0.80900000000000005</v>
      </c>
      <c r="F79" s="1151"/>
    </row>
    <row r="80" spans="1:9" ht="14.25" customHeight="1">
      <c r="A80" s="1155"/>
      <c r="B80" s="1127"/>
      <c r="C80" s="1156"/>
      <c r="D80" s="799">
        <v>43282</v>
      </c>
      <c r="E80" s="73">
        <v>0.80300000000000005</v>
      </c>
      <c r="F80" s="1151"/>
    </row>
    <row r="81" spans="1:7" ht="14.25" customHeight="1">
      <c r="A81" s="1155"/>
      <c r="B81" s="1127"/>
      <c r="C81" s="1156"/>
      <c r="D81" s="800">
        <v>43313</v>
      </c>
      <c r="E81" s="72">
        <v>0.81699999999999995</v>
      </c>
      <c r="F81" s="1151"/>
    </row>
    <row r="82" spans="1:7" ht="14.25" customHeight="1">
      <c r="A82" s="1155"/>
      <c r="B82" s="1127"/>
      <c r="C82" s="1156"/>
      <c r="D82" s="800">
        <v>43344</v>
      </c>
      <c r="E82" s="72">
        <v>0.81599999999999995</v>
      </c>
      <c r="F82" s="1151"/>
    </row>
    <row r="83" spans="1:7" ht="14.25" customHeight="1">
      <c r="A83" s="1155"/>
      <c r="B83" s="1127"/>
      <c r="C83" s="1156"/>
      <c r="D83" s="799">
        <v>43374</v>
      </c>
      <c r="E83" s="73">
        <v>0.78700000000000003</v>
      </c>
      <c r="F83" s="1151"/>
    </row>
    <row r="84" spans="1:7" ht="14.25" customHeight="1">
      <c r="A84" s="1155"/>
      <c r="B84" s="1127"/>
      <c r="C84" s="1156"/>
      <c r="D84" s="800">
        <v>43405</v>
      </c>
      <c r="E84" s="72">
        <v>0.81399999999999995</v>
      </c>
      <c r="F84" s="1151"/>
    </row>
    <row r="85" spans="1:7" ht="14.25" customHeight="1">
      <c r="A85" s="1155"/>
      <c r="B85" s="1127"/>
      <c r="C85" s="1156"/>
      <c r="D85" s="800">
        <v>43435</v>
      </c>
      <c r="E85" s="72">
        <v>0.86799999999999999</v>
      </c>
      <c r="F85" s="1151"/>
    </row>
    <row r="86" spans="1:7" ht="14.25" customHeight="1">
      <c r="A86" s="1155"/>
      <c r="B86" s="1127"/>
      <c r="C86" s="1156"/>
      <c r="D86" s="800">
        <v>43466</v>
      </c>
      <c r="E86" s="72">
        <v>0.86</v>
      </c>
      <c r="F86" s="1151"/>
    </row>
    <row r="87" spans="1:7" ht="14.25" customHeight="1">
      <c r="A87" s="1155"/>
      <c r="B87" s="1127"/>
      <c r="C87" s="1156"/>
      <c r="D87" s="800">
        <v>43497</v>
      </c>
      <c r="E87" s="72">
        <v>0.85099999999999998</v>
      </c>
      <c r="F87" s="1151"/>
    </row>
    <row r="88" spans="1:7" ht="14.25" customHeight="1">
      <c r="A88" s="1155"/>
      <c r="B88" s="1127"/>
      <c r="C88" s="1156"/>
      <c r="D88" s="800">
        <v>43525</v>
      </c>
      <c r="E88" s="72">
        <v>0.81699999999999995</v>
      </c>
      <c r="F88" s="1151"/>
    </row>
    <row r="89" spans="1:7" ht="14.25" customHeight="1">
      <c r="A89" s="1105" t="s">
        <v>16</v>
      </c>
      <c r="B89" s="1152" t="s">
        <v>52</v>
      </c>
      <c r="C89" s="1085"/>
      <c r="D89" s="11">
        <v>43191</v>
      </c>
      <c r="E89" s="71">
        <v>0.93500000000000005</v>
      </c>
      <c r="F89" s="1151" t="s">
        <v>417</v>
      </c>
      <c r="G89" t="s">
        <v>295</v>
      </c>
    </row>
    <row r="90" spans="1:7" ht="14.25" customHeight="1">
      <c r="A90" s="1105"/>
      <c r="B90" s="1152"/>
      <c r="C90" s="1085"/>
      <c r="D90" s="11">
        <v>43221</v>
      </c>
      <c r="E90" s="71">
        <v>0.89</v>
      </c>
      <c r="F90" s="1151"/>
    </row>
    <row r="91" spans="1:7" ht="14.25" customHeight="1">
      <c r="A91" s="1105"/>
      <c r="B91" s="1152"/>
      <c r="C91" s="1085"/>
      <c r="D91" s="9">
        <v>43252</v>
      </c>
      <c r="E91" s="72">
        <v>0.85099999999999998</v>
      </c>
      <c r="F91" s="1151"/>
    </row>
    <row r="92" spans="1:7" ht="14.25" customHeight="1">
      <c r="A92" s="1105"/>
      <c r="B92" s="1152"/>
      <c r="C92" s="1085"/>
      <c r="D92" s="11">
        <v>43282</v>
      </c>
      <c r="E92" s="71">
        <v>0.877</v>
      </c>
      <c r="F92" s="1151"/>
    </row>
    <row r="93" spans="1:7" ht="14.25" customHeight="1">
      <c r="A93" s="1105"/>
      <c r="B93" s="1152"/>
      <c r="C93" s="1085"/>
      <c r="D93" s="9">
        <v>43313</v>
      </c>
      <c r="E93" s="72">
        <v>0.86399999999999999</v>
      </c>
      <c r="F93" s="1151"/>
    </row>
    <row r="94" spans="1:7" ht="14.25" customHeight="1">
      <c r="A94" s="1105"/>
      <c r="B94" s="1152"/>
      <c r="C94" s="1085"/>
      <c r="D94" s="9">
        <v>43344</v>
      </c>
      <c r="E94" s="72">
        <v>0.84499999999999997</v>
      </c>
      <c r="F94" s="1151"/>
    </row>
    <row r="95" spans="1:7" ht="14.25" customHeight="1">
      <c r="A95" s="1105"/>
      <c r="B95" s="1152"/>
      <c r="C95" s="1085"/>
      <c r="D95" s="9">
        <v>43374</v>
      </c>
      <c r="E95" s="72">
        <v>0.85099999999999998</v>
      </c>
      <c r="F95" s="1151"/>
    </row>
    <row r="96" spans="1:7" ht="14.25" customHeight="1">
      <c r="A96" s="1105"/>
      <c r="B96" s="1152"/>
      <c r="C96" s="1085"/>
      <c r="D96" s="9">
        <v>43405</v>
      </c>
      <c r="E96" s="72">
        <v>0.86399999999999999</v>
      </c>
      <c r="F96" s="1151"/>
    </row>
    <row r="97" spans="1:9" ht="14.25" customHeight="1">
      <c r="A97" s="1105"/>
      <c r="B97" s="1152"/>
      <c r="C97" s="1085"/>
      <c r="D97" s="9">
        <v>43435</v>
      </c>
      <c r="E97" s="72">
        <v>0.86799999999999999</v>
      </c>
      <c r="F97" s="1151"/>
    </row>
    <row r="98" spans="1:9" ht="14.25" customHeight="1">
      <c r="A98" s="1105"/>
      <c r="B98" s="1152"/>
      <c r="C98" s="1085"/>
      <c r="D98" s="9">
        <v>43466</v>
      </c>
      <c r="E98" s="72">
        <v>0.86299999999999999</v>
      </c>
      <c r="F98" s="1151"/>
    </row>
    <row r="99" spans="1:9" ht="14.25" customHeight="1">
      <c r="A99" s="1105"/>
      <c r="B99" s="1152"/>
      <c r="C99" s="1085"/>
      <c r="D99" s="9">
        <v>43497</v>
      </c>
      <c r="E99" s="72">
        <v>0.86399999999999999</v>
      </c>
      <c r="F99" s="1151"/>
    </row>
    <row r="100" spans="1:9" ht="14.25" customHeight="1">
      <c r="A100" s="1105"/>
      <c r="B100" s="1152"/>
      <c r="C100" s="1085"/>
      <c r="D100" s="11">
        <v>43525</v>
      </c>
      <c r="E100" s="71">
        <v>0.89</v>
      </c>
      <c r="F100" s="1151"/>
    </row>
    <row r="101" spans="1:9" ht="14.25" customHeight="1">
      <c r="A101" s="1105" t="s">
        <v>17</v>
      </c>
      <c r="B101" s="1152" t="s">
        <v>53</v>
      </c>
      <c r="C101" s="1085"/>
      <c r="D101" s="9">
        <v>43191</v>
      </c>
      <c r="E101" s="46">
        <v>0.871</v>
      </c>
      <c r="F101" s="1151" t="s">
        <v>418</v>
      </c>
      <c r="G101" t="s">
        <v>295</v>
      </c>
    </row>
    <row r="102" spans="1:9" ht="14.25" customHeight="1">
      <c r="A102" s="1105"/>
      <c r="B102" s="1152"/>
      <c r="C102" s="1085"/>
      <c r="D102" s="11">
        <v>43221</v>
      </c>
      <c r="E102" s="51">
        <v>0.88200000000000001</v>
      </c>
      <c r="F102" s="1151"/>
    </row>
    <row r="103" spans="1:9" ht="14.25" customHeight="1">
      <c r="A103" s="1105"/>
      <c r="B103" s="1152"/>
      <c r="C103" s="1085"/>
      <c r="D103" s="11">
        <v>43252</v>
      </c>
      <c r="E103" s="51">
        <v>0.88200000000000001</v>
      </c>
      <c r="F103" s="1151"/>
    </row>
    <row r="104" spans="1:9" ht="14.25" customHeight="1">
      <c r="A104" s="1105"/>
      <c r="B104" s="1152"/>
      <c r="C104" s="1085"/>
      <c r="D104" s="9">
        <v>43282</v>
      </c>
      <c r="E104" s="46">
        <v>0.85099999999999998</v>
      </c>
      <c r="F104" s="1151"/>
    </row>
    <row r="105" spans="1:9" ht="14.25" customHeight="1">
      <c r="A105" s="1105"/>
      <c r="B105" s="1152"/>
      <c r="C105" s="1085"/>
      <c r="D105" s="9">
        <v>43313</v>
      </c>
      <c r="E105" s="46">
        <v>0.83799999999999997</v>
      </c>
      <c r="F105" s="1151"/>
    </row>
    <row r="106" spans="1:9" ht="14.25" customHeight="1">
      <c r="A106" s="1105"/>
      <c r="B106" s="1152"/>
      <c r="C106" s="1085"/>
      <c r="D106" s="9">
        <v>43344</v>
      </c>
      <c r="E106" s="46">
        <v>0.871</v>
      </c>
      <c r="F106" s="1151"/>
    </row>
    <row r="107" spans="1:9" ht="14.25" customHeight="1">
      <c r="A107" s="1105"/>
      <c r="B107" s="1152"/>
      <c r="C107" s="1085"/>
      <c r="D107" s="9">
        <v>43374</v>
      </c>
      <c r="E107" s="46">
        <v>0.82499999999999996</v>
      </c>
      <c r="F107" s="1151"/>
    </row>
    <row r="108" spans="1:9" ht="14.25" customHeight="1">
      <c r="A108" s="1105"/>
      <c r="B108" s="1152"/>
      <c r="C108" s="1085"/>
      <c r="D108" s="8">
        <v>43405</v>
      </c>
      <c r="E108" s="54">
        <v>0.78800000000000003</v>
      </c>
      <c r="F108" s="1151"/>
    </row>
    <row r="109" spans="1:9" ht="14.25" customHeight="1">
      <c r="A109" s="1105"/>
      <c r="B109" s="1152"/>
      <c r="C109" s="1085"/>
      <c r="D109" s="9">
        <v>43435</v>
      </c>
      <c r="E109" s="46">
        <v>0.82099999999999995</v>
      </c>
      <c r="F109" s="1151"/>
    </row>
    <row r="110" spans="1:9" ht="14.25" customHeight="1">
      <c r="A110" s="1105"/>
      <c r="B110" s="1152"/>
      <c r="C110" s="1085"/>
      <c r="D110" s="8">
        <v>43466</v>
      </c>
      <c r="E110" s="54">
        <v>0.78600000000000003</v>
      </c>
      <c r="F110" s="1151"/>
    </row>
    <row r="111" spans="1:9" ht="14.25" customHeight="1">
      <c r="A111" s="1105"/>
      <c r="B111" s="1152"/>
      <c r="C111" s="1085"/>
      <c r="D111" s="11">
        <v>43497</v>
      </c>
      <c r="E111" s="51">
        <v>0.90700000000000003</v>
      </c>
      <c r="F111" s="1151"/>
    </row>
    <row r="112" spans="1:9" ht="14.25" customHeight="1">
      <c r="A112" s="1105"/>
      <c r="B112" s="1152"/>
      <c r="C112" s="1085"/>
      <c r="D112" s="11">
        <v>43525</v>
      </c>
      <c r="E112" s="51">
        <v>0.878</v>
      </c>
      <c r="F112" s="1151"/>
      <c r="I112" s="16"/>
    </row>
    <row r="113" spans="1:7" ht="14.25" customHeight="1">
      <c r="A113" s="1153" t="s">
        <v>18</v>
      </c>
      <c r="B113" s="1132" t="s">
        <v>168</v>
      </c>
      <c r="C113" s="1154"/>
      <c r="D113" s="26">
        <v>43191</v>
      </c>
      <c r="E113" s="46">
        <v>0.80400000000000005</v>
      </c>
      <c r="F113" s="1137" t="s">
        <v>419</v>
      </c>
      <c r="G113" t="s">
        <v>295</v>
      </c>
    </row>
    <row r="114" spans="1:7" ht="14.25" customHeight="1">
      <c r="A114" s="1153"/>
      <c r="B114" s="1132"/>
      <c r="C114" s="1154"/>
      <c r="D114" s="26">
        <v>43221</v>
      </c>
      <c r="E114" s="46">
        <v>0.78600000000000003</v>
      </c>
      <c r="F114" s="1138"/>
    </row>
    <row r="115" spans="1:7" ht="14.25" customHeight="1">
      <c r="A115" s="1153"/>
      <c r="B115" s="1132"/>
      <c r="C115" s="1154"/>
      <c r="D115" s="8">
        <v>43252</v>
      </c>
      <c r="E115" s="54">
        <v>0.72499999999999998</v>
      </c>
      <c r="F115" s="1138"/>
    </row>
    <row r="116" spans="1:7" ht="14.25" customHeight="1">
      <c r="A116" s="1153"/>
      <c r="B116" s="1132"/>
      <c r="C116" s="1154"/>
      <c r="D116" s="13">
        <v>43282</v>
      </c>
      <c r="E116" s="54">
        <v>0.71</v>
      </c>
      <c r="F116" s="1138"/>
    </row>
    <row r="117" spans="1:7" ht="14.25" customHeight="1">
      <c r="A117" s="1153"/>
      <c r="B117" s="1132"/>
      <c r="C117" s="1154"/>
      <c r="D117" s="9">
        <v>43313</v>
      </c>
      <c r="E117" s="36">
        <v>0.76400000000000001</v>
      </c>
      <c r="F117" s="1138"/>
    </row>
    <row r="118" spans="1:7" ht="14.25" customHeight="1">
      <c r="A118" s="1153"/>
      <c r="B118" s="1132"/>
      <c r="C118" s="1154"/>
      <c r="D118" s="9">
        <v>43344</v>
      </c>
      <c r="E118" s="46">
        <v>0.76300000000000001</v>
      </c>
      <c r="F118" s="1138"/>
    </row>
    <row r="119" spans="1:7" ht="14.25" customHeight="1">
      <c r="A119" s="1153"/>
      <c r="B119" s="1132"/>
      <c r="C119" s="1154"/>
      <c r="D119" s="8">
        <v>43374</v>
      </c>
      <c r="E119" s="54">
        <v>0.70599999999999996</v>
      </c>
      <c r="F119" s="1138"/>
    </row>
    <row r="120" spans="1:7" ht="14.25" customHeight="1">
      <c r="A120" s="1153"/>
      <c r="B120" s="1132"/>
      <c r="C120" s="1154"/>
      <c r="D120" s="9">
        <v>43405</v>
      </c>
      <c r="E120" s="46">
        <v>0.79600000000000004</v>
      </c>
      <c r="F120" s="1138"/>
    </row>
    <row r="121" spans="1:7" ht="14.25" customHeight="1">
      <c r="A121" s="1153"/>
      <c r="B121" s="1132"/>
      <c r="C121" s="1154"/>
      <c r="D121" s="11">
        <v>43435</v>
      </c>
      <c r="E121" s="51">
        <v>0.88900000000000001</v>
      </c>
      <c r="F121" s="1138"/>
    </row>
    <row r="122" spans="1:7" ht="14.25" customHeight="1">
      <c r="A122" s="1153"/>
      <c r="B122" s="1132"/>
      <c r="C122" s="1154"/>
      <c r="D122" s="11">
        <v>43466</v>
      </c>
      <c r="E122" s="70">
        <v>0.90200000000000002</v>
      </c>
      <c r="F122" s="1138"/>
    </row>
    <row r="123" spans="1:7" ht="14.25" customHeight="1">
      <c r="A123" s="1153"/>
      <c r="B123" s="1132"/>
      <c r="C123" s="1154"/>
      <c r="D123" s="9">
        <v>43497</v>
      </c>
      <c r="E123" s="826">
        <v>0.80800000000000005</v>
      </c>
      <c r="F123" s="1138"/>
    </row>
    <row r="124" spans="1:7" ht="14.25" customHeight="1">
      <c r="A124" s="1153"/>
      <c r="B124" s="1132"/>
      <c r="C124" s="1154"/>
      <c r="D124" s="9">
        <v>43525</v>
      </c>
      <c r="E124" s="826">
        <v>0.72499999999999998</v>
      </c>
      <c r="F124" s="1139"/>
    </row>
    <row r="125" spans="1:7" ht="14.25" customHeight="1">
      <c r="A125" s="1124" t="s">
        <v>9</v>
      </c>
      <c r="B125" s="1125"/>
      <c r="C125" s="1125"/>
      <c r="D125" s="1125"/>
      <c r="E125" s="1125"/>
      <c r="F125" s="1126"/>
    </row>
    <row r="126" spans="1:7" s="6" customFormat="1" ht="14.25" customHeight="1">
      <c r="A126" s="1091">
        <v>5.3</v>
      </c>
      <c r="B126" s="1149" t="s">
        <v>54</v>
      </c>
      <c r="C126" s="1150"/>
      <c r="D126" s="26">
        <v>43191</v>
      </c>
      <c r="E126" s="48">
        <v>0.73</v>
      </c>
      <c r="F126" s="1151" t="s">
        <v>420</v>
      </c>
      <c r="G126" t="s">
        <v>295</v>
      </c>
    </row>
    <row r="127" spans="1:7" s="6" customFormat="1" ht="14.25" customHeight="1">
      <c r="A127" s="1091"/>
      <c r="B127" s="1149"/>
      <c r="C127" s="1150"/>
      <c r="D127" s="26">
        <v>43221</v>
      </c>
      <c r="E127" s="48">
        <v>0.77300000000000002</v>
      </c>
      <c r="F127" s="1151"/>
    </row>
    <row r="128" spans="1:7" s="6" customFormat="1" ht="14.25" customHeight="1">
      <c r="A128" s="1091"/>
      <c r="B128" s="1149"/>
      <c r="C128" s="1150"/>
      <c r="D128" s="39">
        <v>43252</v>
      </c>
      <c r="E128" s="57">
        <v>0.73799999999999999</v>
      </c>
      <c r="F128" s="1151"/>
    </row>
    <row r="129" spans="1:9" s="6" customFormat="1" ht="14.25" customHeight="1">
      <c r="A129" s="1091"/>
      <c r="B129" s="1149"/>
      <c r="C129" s="1150"/>
      <c r="D129" s="8">
        <v>43282</v>
      </c>
      <c r="E129" s="47">
        <v>0.65100000000000002</v>
      </c>
      <c r="F129" s="1151"/>
    </row>
    <row r="130" spans="1:9" s="6" customFormat="1" ht="14.25" customHeight="1">
      <c r="A130" s="1091"/>
      <c r="B130" s="1149"/>
      <c r="C130" s="1150"/>
      <c r="D130" s="8">
        <v>43313</v>
      </c>
      <c r="E130" s="54">
        <v>0.69299999999999995</v>
      </c>
      <c r="F130" s="1151"/>
    </row>
    <row r="131" spans="1:9" s="6" customFormat="1" ht="14.25" customHeight="1">
      <c r="A131" s="1091"/>
      <c r="B131" s="1149"/>
      <c r="C131" s="1150"/>
      <c r="D131" s="8">
        <v>43344</v>
      </c>
      <c r="E131" s="54">
        <v>0.65700000000000003</v>
      </c>
      <c r="F131" s="1151"/>
    </row>
    <row r="132" spans="1:9" s="6" customFormat="1" ht="14.25" customHeight="1">
      <c r="A132" s="1091"/>
      <c r="B132" s="1149"/>
      <c r="C132" s="1150"/>
      <c r="D132" s="9">
        <v>43374</v>
      </c>
      <c r="E132" s="46">
        <v>0.76600000000000001</v>
      </c>
      <c r="F132" s="1151"/>
    </row>
    <row r="133" spans="1:9" s="6" customFormat="1" ht="14.25" customHeight="1">
      <c r="A133" s="1091"/>
      <c r="B133" s="1149"/>
      <c r="C133" s="1150"/>
      <c r="D133" s="9">
        <v>43405</v>
      </c>
      <c r="E133" s="46">
        <v>0.751</v>
      </c>
      <c r="F133" s="1151"/>
    </row>
    <row r="134" spans="1:9" s="6" customFormat="1" ht="14.25" customHeight="1">
      <c r="A134" s="1091"/>
      <c r="B134" s="1149"/>
      <c r="C134" s="1150"/>
      <c r="D134" s="8">
        <v>43435</v>
      </c>
      <c r="E134" s="54">
        <v>0.72499999999999998</v>
      </c>
      <c r="F134" s="1151"/>
    </row>
    <row r="135" spans="1:9" s="6" customFormat="1" ht="14.25" customHeight="1">
      <c r="A135" s="1091"/>
      <c r="B135" s="1149"/>
      <c r="C135" s="1150"/>
      <c r="D135" s="8">
        <v>43466</v>
      </c>
      <c r="E135" s="54">
        <v>0.68600000000000005</v>
      </c>
      <c r="F135" s="1151"/>
    </row>
    <row r="136" spans="1:9" s="6" customFormat="1" ht="14.25" customHeight="1">
      <c r="A136" s="1091"/>
      <c r="B136" s="1149"/>
      <c r="C136" s="1150"/>
      <c r="D136" s="9">
        <v>43497</v>
      </c>
      <c r="E136" s="46">
        <v>0.748</v>
      </c>
      <c r="F136" s="1151"/>
      <c r="I136" s="827"/>
    </row>
    <row r="137" spans="1:9" s="6" customFormat="1" ht="14.25" customHeight="1">
      <c r="A137" s="1091"/>
      <c r="B137" s="1149"/>
      <c r="C137" s="1150"/>
      <c r="D137" s="9">
        <v>43525</v>
      </c>
      <c r="E137" s="46">
        <v>0.76800000000000002</v>
      </c>
      <c r="F137" s="1151"/>
    </row>
    <row r="138" spans="1:9" s="6" customFormat="1" ht="14.25" customHeight="1">
      <c r="A138" s="1128" t="s">
        <v>19</v>
      </c>
      <c r="B138" s="1143" t="s">
        <v>55</v>
      </c>
      <c r="C138" s="1134"/>
      <c r="D138" s="12">
        <v>43191</v>
      </c>
      <c r="E138" s="49">
        <v>0.58399999999999996</v>
      </c>
      <c r="F138" s="1137" t="s">
        <v>421</v>
      </c>
      <c r="G138" t="s">
        <v>295</v>
      </c>
    </row>
    <row r="139" spans="1:9" s="6" customFormat="1" ht="14.25" customHeight="1">
      <c r="A139" s="1129"/>
      <c r="B139" s="1144"/>
      <c r="C139" s="1135"/>
      <c r="D139" s="26">
        <v>43221</v>
      </c>
      <c r="E139" s="48">
        <v>0.71499999999999997</v>
      </c>
      <c r="F139" s="1138"/>
    </row>
    <row r="140" spans="1:9" s="6" customFormat="1" ht="14.25" customHeight="1">
      <c r="A140" s="1129"/>
      <c r="B140" s="1144"/>
      <c r="C140" s="1135"/>
      <c r="D140" s="9">
        <v>43252</v>
      </c>
      <c r="E140" s="48">
        <v>0.72699999999999998</v>
      </c>
      <c r="F140" s="1138"/>
    </row>
    <row r="141" spans="1:9" s="6" customFormat="1" ht="14.25" customHeight="1">
      <c r="A141" s="1129"/>
      <c r="B141" s="1144"/>
      <c r="C141" s="1135"/>
      <c r="D141" s="8">
        <v>43282</v>
      </c>
      <c r="E141" s="47">
        <v>0.64900000000000002</v>
      </c>
      <c r="F141" s="1138"/>
    </row>
    <row r="142" spans="1:9" s="6" customFormat="1" ht="14.25" customHeight="1">
      <c r="A142" s="1129"/>
      <c r="B142" s="1144"/>
      <c r="C142" s="1135"/>
      <c r="D142" s="13">
        <v>43313</v>
      </c>
      <c r="E142" s="37">
        <v>0.63900000000000001</v>
      </c>
      <c r="F142" s="1138"/>
    </row>
    <row r="143" spans="1:9" s="6" customFormat="1" ht="14.25" customHeight="1">
      <c r="A143" s="1129"/>
      <c r="B143" s="1144"/>
      <c r="C143" s="1135"/>
      <c r="D143" s="10">
        <v>43344</v>
      </c>
      <c r="E143" s="53">
        <v>0.57099999999999995</v>
      </c>
      <c r="F143" s="1138"/>
    </row>
    <row r="144" spans="1:9" s="6" customFormat="1" ht="14.25" customHeight="1">
      <c r="A144" s="1129"/>
      <c r="B144" s="1144"/>
      <c r="C144" s="1135"/>
      <c r="D144" s="8">
        <v>43374</v>
      </c>
      <c r="E144" s="54">
        <v>0.68899999999999995</v>
      </c>
      <c r="F144" s="1138"/>
    </row>
    <row r="145" spans="1:9" s="6" customFormat="1" ht="14.25" customHeight="1">
      <c r="A145" s="1129"/>
      <c r="B145" s="1144"/>
      <c r="C145" s="1135"/>
      <c r="D145" s="8">
        <v>43405</v>
      </c>
      <c r="E145" s="54">
        <v>0.64600000000000002</v>
      </c>
      <c r="F145" s="1138"/>
    </row>
    <row r="146" spans="1:9" s="6" customFormat="1" ht="14.25" customHeight="1">
      <c r="A146" s="1129"/>
      <c r="B146" s="1144"/>
      <c r="C146" s="1135"/>
      <c r="D146" s="8">
        <v>43435</v>
      </c>
      <c r="E146" s="54">
        <v>0.69299999999999995</v>
      </c>
      <c r="F146" s="1138"/>
    </row>
    <row r="147" spans="1:9" s="6" customFormat="1" ht="14.25" customHeight="1">
      <c r="A147" s="1129"/>
      <c r="B147" s="1144"/>
      <c r="C147" s="1135"/>
      <c r="D147" s="8">
        <v>43466</v>
      </c>
      <c r="E147" s="54">
        <v>0.69399999999999995</v>
      </c>
      <c r="F147" s="1138"/>
    </row>
    <row r="148" spans="1:9" s="6" customFormat="1" ht="14.25" customHeight="1">
      <c r="A148" s="1129"/>
      <c r="B148" s="1144"/>
      <c r="C148" s="1135"/>
      <c r="D148" s="8">
        <v>43497</v>
      </c>
      <c r="E148" s="54">
        <v>0.68</v>
      </c>
      <c r="F148" s="1138"/>
    </row>
    <row r="149" spans="1:9" ht="14.25" customHeight="1">
      <c r="A149" s="1130"/>
      <c r="B149" s="1145"/>
      <c r="C149" s="1136"/>
      <c r="D149" s="8">
        <v>43525</v>
      </c>
      <c r="E149" s="54">
        <v>0.69799999999999995</v>
      </c>
      <c r="F149" s="1139"/>
    </row>
    <row r="150" spans="1:9" ht="14.25" customHeight="1">
      <c r="A150" s="1128" t="s">
        <v>20</v>
      </c>
      <c r="B150" s="1143" t="s">
        <v>56</v>
      </c>
      <c r="C150" s="1134"/>
      <c r="D150" s="28">
        <v>43191</v>
      </c>
      <c r="E150" s="50">
        <v>0.79400000000000004</v>
      </c>
      <c r="F150" s="1137" t="s">
        <v>422</v>
      </c>
      <c r="G150" t="s">
        <v>295</v>
      </c>
    </row>
    <row r="151" spans="1:9" ht="14.25" customHeight="1">
      <c r="A151" s="1129"/>
      <c r="B151" s="1144"/>
      <c r="C151" s="1135"/>
      <c r="D151" s="26">
        <v>43221</v>
      </c>
      <c r="E151" s="48">
        <v>0.72</v>
      </c>
      <c r="F151" s="1138"/>
    </row>
    <row r="152" spans="1:9" ht="14.25" customHeight="1">
      <c r="A152" s="1129"/>
      <c r="B152" s="1144"/>
      <c r="C152" s="1135"/>
      <c r="D152" s="10">
        <v>43252</v>
      </c>
      <c r="E152" s="49">
        <v>0.58099999999999996</v>
      </c>
      <c r="F152" s="1138"/>
    </row>
    <row r="153" spans="1:9" ht="14.25" customHeight="1">
      <c r="A153" s="1129"/>
      <c r="B153" s="1144"/>
      <c r="C153" s="1135"/>
      <c r="D153" s="10">
        <v>43282</v>
      </c>
      <c r="E153" s="49">
        <v>0.47499999999999998</v>
      </c>
      <c r="F153" s="1138"/>
    </row>
    <row r="154" spans="1:9" ht="14.25" customHeight="1">
      <c r="A154" s="1129"/>
      <c r="B154" s="1144"/>
      <c r="C154" s="1135"/>
      <c r="D154" s="12">
        <v>43313</v>
      </c>
      <c r="E154" s="52">
        <v>0.57099999999999995</v>
      </c>
      <c r="F154" s="1138"/>
    </row>
    <row r="155" spans="1:9" ht="14.25" customHeight="1">
      <c r="A155" s="1129"/>
      <c r="B155" s="1144"/>
      <c r="C155" s="1135"/>
      <c r="D155" s="10">
        <v>43344</v>
      </c>
      <c r="E155" s="53">
        <v>0.63200000000000001</v>
      </c>
      <c r="F155" s="1138"/>
    </row>
    <row r="156" spans="1:9" ht="14.25" customHeight="1">
      <c r="A156" s="1129"/>
      <c r="B156" s="1144"/>
      <c r="C156" s="1135"/>
      <c r="D156" s="9">
        <v>43374</v>
      </c>
      <c r="E156" s="46">
        <v>0.77800000000000002</v>
      </c>
      <c r="F156" s="1138"/>
    </row>
    <row r="157" spans="1:9" ht="14.25" customHeight="1">
      <c r="A157" s="1129"/>
      <c r="B157" s="1144"/>
      <c r="C157" s="1135"/>
      <c r="D157" s="9">
        <v>43405</v>
      </c>
      <c r="E157" s="46">
        <v>0.73799999999999999</v>
      </c>
      <c r="F157" s="1138"/>
    </row>
    <row r="158" spans="1:9" ht="14.25" customHeight="1">
      <c r="A158" s="1129"/>
      <c r="B158" s="1144"/>
      <c r="C158" s="1135"/>
      <c r="D158" s="11">
        <v>43435</v>
      </c>
      <c r="E158" s="51">
        <v>0.81399999999999995</v>
      </c>
      <c r="F158" s="1138"/>
    </row>
    <row r="159" spans="1:9" ht="14.25" customHeight="1">
      <c r="A159" s="1129"/>
      <c r="B159" s="1144"/>
      <c r="C159" s="1135"/>
      <c r="D159" s="8">
        <v>43466</v>
      </c>
      <c r="E159" s="54">
        <v>0.70699999999999996</v>
      </c>
      <c r="F159" s="1138"/>
    </row>
    <row r="160" spans="1:9" ht="14.25" customHeight="1">
      <c r="A160" s="1129"/>
      <c r="B160" s="1144"/>
      <c r="C160" s="1135"/>
      <c r="D160" s="9">
        <v>43497</v>
      </c>
      <c r="E160" s="46">
        <v>0.77600000000000002</v>
      </c>
      <c r="F160" s="1138"/>
      <c r="I160" s="16"/>
    </row>
    <row r="161" spans="1:7" ht="14.25" customHeight="1">
      <c r="A161" s="1130"/>
      <c r="B161" s="1145"/>
      <c r="C161" s="1136"/>
      <c r="D161" s="9">
        <v>43525</v>
      </c>
      <c r="E161" s="46">
        <v>0.69299999999999995</v>
      </c>
      <c r="F161" s="1139"/>
    </row>
    <row r="162" spans="1:7" ht="14.25" customHeight="1">
      <c r="A162" s="1128" t="s">
        <v>21</v>
      </c>
      <c r="B162" s="1131" t="s">
        <v>57</v>
      </c>
      <c r="C162" s="1134"/>
      <c r="D162" s="13">
        <v>43191</v>
      </c>
      <c r="E162" s="47">
        <v>0.74</v>
      </c>
      <c r="F162" s="1137" t="s">
        <v>423</v>
      </c>
      <c r="G162" t="s">
        <v>295</v>
      </c>
    </row>
    <row r="163" spans="1:7" ht="14.25" customHeight="1">
      <c r="A163" s="1129"/>
      <c r="B163" s="1132"/>
      <c r="C163" s="1135"/>
      <c r="D163" s="26">
        <v>43221</v>
      </c>
      <c r="E163" s="48">
        <v>0.85</v>
      </c>
      <c r="F163" s="1138"/>
    </row>
    <row r="164" spans="1:7" ht="14.25" customHeight="1">
      <c r="A164" s="1129"/>
      <c r="B164" s="1132"/>
      <c r="C164" s="1135"/>
      <c r="D164" s="11">
        <v>43252</v>
      </c>
      <c r="E164" s="50">
        <v>0.89200000000000002</v>
      </c>
      <c r="F164" s="1138"/>
    </row>
    <row r="165" spans="1:7" ht="14.25" customHeight="1">
      <c r="A165" s="1129"/>
      <c r="B165" s="1132"/>
      <c r="C165" s="1135"/>
      <c r="D165" s="9">
        <v>43282</v>
      </c>
      <c r="E165" s="48">
        <v>0.83799999999999997</v>
      </c>
      <c r="F165" s="1138"/>
    </row>
    <row r="166" spans="1:7" ht="14.25" customHeight="1">
      <c r="A166" s="1129"/>
      <c r="B166" s="1132"/>
      <c r="C166" s="1135"/>
      <c r="D166" s="26">
        <v>43313</v>
      </c>
      <c r="E166" s="36">
        <v>0.82</v>
      </c>
      <c r="F166" s="1138"/>
    </row>
    <row r="167" spans="1:7" ht="14.25" customHeight="1">
      <c r="A167" s="1129"/>
      <c r="B167" s="1132"/>
      <c r="C167" s="1135"/>
      <c r="D167" s="8">
        <v>43344</v>
      </c>
      <c r="E167" s="54">
        <v>0.71899999999999997</v>
      </c>
      <c r="F167" s="1138"/>
    </row>
    <row r="168" spans="1:7" ht="14.25" customHeight="1">
      <c r="A168" s="1129"/>
      <c r="B168" s="1132"/>
      <c r="C168" s="1135"/>
      <c r="D168" s="9">
        <v>43374</v>
      </c>
      <c r="E168" s="46">
        <v>0.77600000000000002</v>
      </c>
      <c r="F168" s="1138"/>
    </row>
    <row r="169" spans="1:7" ht="14.25" customHeight="1">
      <c r="A169" s="1129"/>
      <c r="B169" s="1132"/>
      <c r="C169" s="1135"/>
      <c r="D169" s="9">
        <v>43405</v>
      </c>
      <c r="E169" s="46">
        <v>0.81399999999999995</v>
      </c>
      <c r="F169" s="1138"/>
    </row>
    <row r="170" spans="1:7" ht="14.25" customHeight="1">
      <c r="A170" s="1129"/>
      <c r="B170" s="1132"/>
      <c r="C170" s="1135"/>
      <c r="D170" s="10">
        <v>43435</v>
      </c>
      <c r="E170" s="53">
        <v>0.62</v>
      </c>
      <c r="F170" s="1138"/>
    </row>
    <row r="171" spans="1:7" ht="14.25" customHeight="1">
      <c r="A171" s="1129"/>
      <c r="B171" s="1132"/>
      <c r="C171" s="1135"/>
      <c r="D171" s="8">
        <v>43466</v>
      </c>
      <c r="E171" s="54">
        <v>0.68400000000000005</v>
      </c>
      <c r="F171" s="1138"/>
    </row>
    <row r="172" spans="1:7" ht="14.25" customHeight="1">
      <c r="A172" s="1129"/>
      <c r="B172" s="1132"/>
      <c r="C172" s="1135"/>
      <c r="D172" s="9">
        <v>43497</v>
      </c>
      <c r="E172" s="46">
        <v>0.78400000000000003</v>
      </c>
      <c r="F172" s="1138"/>
    </row>
    <row r="173" spans="1:7" ht="14.25" customHeight="1">
      <c r="A173" s="1130"/>
      <c r="B173" s="1133"/>
      <c r="C173" s="1136"/>
      <c r="D173" s="11">
        <v>43525</v>
      </c>
      <c r="E173" s="51">
        <v>0.88600000000000001</v>
      </c>
      <c r="F173" s="1139"/>
    </row>
    <row r="174" spans="1:7" ht="14.25" customHeight="1">
      <c r="A174" s="1128" t="s">
        <v>22</v>
      </c>
      <c r="B174" s="1140" t="s">
        <v>58</v>
      </c>
      <c r="C174" s="1134"/>
      <c r="D174" s="26">
        <v>43191</v>
      </c>
      <c r="E174" s="48">
        <v>0.78800000000000003</v>
      </c>
      <c r="F174" s="1137" t="s">
        <v>424</v>
      </c>
      <c r="G174" t="s">
        <v>295</v>
      </c>
    </row>
    <row r="175" spans="1:7" ht="14.25" customHeight="1">
      <c r="A175" s="1129"/>
      <c r="B175" s="1141"/>
      <c r="C175" s="1135"/>
      <c r="D175" s="26">
        <v>43221</v>
      </c>
      <c r="E175" s="48">
        <v>0.86</v>
      </c>
      <c r="F175" s="1138"/>
    </row>
    <row r="176" spans="1:7" ht="14.25" customHeight="1">
      <c r="A176" s="1129"/>
      <c r="B176" s="1141"/>
      <c r="C176" s="1135"/>
      <c r="D176" s="9">
        <v>43252</v>
      </c>
      <c r="E176" s="48">
        <v>0.82299999999999995</v>
      </c>
      <c r="F176" s="1138"/>
    </row>
    <row r="177" spans="1:9" ht="14.25" customHeight="1">
      <c r="A177" s="1129"/>
      <c r="B177" s="1141"/>
      <c r="C177" s="1135"/>
      <c r="D177" s="8">
        <v>43282</v>
      </c>
      <c r="E177" s="47">
        <v>0.73899999999999999</v>
      </c>
      <c r="F177" s="1138"/>
    </row>
    <row r="178" spans="1:9" ht="14.25" customHeight="1">
      <c r="A178" s="1129"/>
      <c r="B178" s="1141"/>
      <c r="C178" s="1135"/>
      <c r="D178" s="26">
        <v>43313</v>
      </c>
      <c r="E178" s="36">
        <v>0.80300000000000005</v>
      </c>
      <c r="F178" s="1138"/>
    </row>
    <row r="179" spans="1:9" ht="14.25" customHeight="1">
      <c r="A179" s="1129"/>
      <c r="B179" s="1141"/>
      <c r="C179" s="1135"/>
      <c r="D179" s="8">
        <v>43344</v>
      </c>
      <c r="E179" s="54">
        <v>0.72199999999999998</v>
      </c>
      <c r="F179" s="1138"/>
    </row>
    <row r="180" spans="1:9" ht="14.25" customHeight="1">
      <c r="A180" s="1129"/>
      <c r="B180" s="1141"/>
      <c r="C180" s="1135"/>
      <c r="D180" s="9">
        <v>43374</v>
      </c>
      <c r="E180" s="46">
        <v>0.82499999999999996</v>
      </c>
      <c r="F180" s="1138"/>
    </row>
    <row r="181" spans="1:9" ht="14.25" customHeight="1">
      <c r="A181" s="1129"/>
      <c r="B181" s="1141"/>
      <c r="C181" s="1135"/>
      <c r="D181" s="9">
        <v>43405</v>
      </c>
      <c r="E181" s="46">
        <v>0.80600000000000005</v>
      </c>
      <c r="F181" s="1138"/>
    </row>
    <row r="182" spans="1:9" ht="14.25" customHeight="1">
      <c r="A182" s="1129"/>
      <c r="B182" s="1141"/>
      <c r="C182" s="1135"/>
      <c r="D182" s="8">
        <v>43435</v>
      </c>
      <c r="E182" s="54">
        <v>0.66</v>
      </c>
      <c r="F182" s="1138"/>
    </row>
    <row r="183" spans="1:9" ht="14.25" customHeight="1">
      <c r="A183" s="1129"/>
      <c r="B183" s="1141"/>
      <c r="C183" s="1135"/>
      <c r="D183" s="8">
        <v>43466</v>
      </c>
      <c r="E183" s="54">
        <v>0.64100000000000001</v>
      </c>
      <c r="F183" s="1138"/>
    </row>
    <row r="184" spans="1:9" ht="14.25" customHeight="1">
      <c r="A184" s="1129"/>
      <c r="B184" s="1141"/>
      <c r="C184" s="1135"/>
      <c r="D184" s="8">
        <v>43497</v>
      </c>
      <c r="E184" s="54">
        <v>0.73899999999999999</v>
      </c>
      <c r="F184" s="1138"/>
    </row>
    <row r="185" spans="1:9" ht="14.25" customHeight="1">
      <c r="A185" s="1130"/>
      <c r="B185" s="1142"/>
      <c r="C185" s="1136"/>
      <c r="D185" s="9">
        <v>43525</v>
      </c>
      <c r="E185" s="46">
        <v>0.83299999999999996</v>
      </c>
      <c r="F185" s="1139"/>
      <c r="I185" s="16"/>
    </row>
    <row r="186" spans="1:9" ht="14.25" customHeight="1">
      <c r="A186" s="1124" t="s">
        <v>10</v>
      </c>
      <c r="B186" s="1125"/>
      <c r="C186" s="1125"/>
      <c r="D186" s="1125"/>
      <c r="E186" s="1125"/>
      <c r="F186" s="1126"/>
    </row>
    <row r="187" spans="1:9" ht="14.25" customHeight="1">
      <c r="A187" s="1105">
        <v>6.1</v>
      </c>
      <c r="B187" s="1127" t="s">
        <v>61</v>
      </c>
      <c r="C187" s="1085"/>
      <c r="D187" s="7">
        <v>43221</v>
      </c>
      <c r="E187" s="46">
        <v>0.93300000000000005</v>
      </c>
      <c r="F187" s="1123" t="s">
        <v>447</v>
      </c>
      <c r="G187" t="s">
        <v>295</v>
      </c>
    </row>
    <row r="188" spans="1:9" ht="14.25" customHeight="1">
      <c r="A188" s="1105"/>
      <c r="B188" s="1127"/>
      <c r="C188" s="1085"/>
      <c r="D188" s="7">
        <v>43252</v>
      </c>
      <c r="E188" s="46">
        <v>0.91100000000000003</v>
      </c>
      <c r="F188" s="1123"/>
    </row>
    <row r="189" spans="1:9" ht="14.25" customHeight="1">
      <c r="A189" s="1105"/>
      <c r="B189" s="1127"/>
      <c r="C189" s="1085"/>
      <c r="D189" s="7">
        <v>43282</v>
      </c>
      <c r="E189" s="46">
        <v>0.93400000000000005</v>
      </c>
      <c r="F189" s="1123"/>
    </row>
    <row r="190" spans="1:9" ht="14.25" customHeight="1">
      <c r="A190" s="1105"/>
      <c r="B190" s="1127"/>
      <c r="C190" s="1085"/>
      <c r="D190" s="7">
        <v>43313</v>
      </c>
      <c r="E190" s="46">
        <v>0.94099999999999995</v>
      </c>
      <c r="F190" s="1123"/>
      <c r="H190" s="16"/>
    </row>
    <row r="191" spans="1:9" ht="14.25" customHeight="1">
      <c r="A191" s="1105"/>
      <c r="B191" s="1127"/>
      <c r="C191" s="1085"/>
      <c r="D191" s="773">
        <v>43344</v>
      </c>
      <c r="E191" s="51">
        <v>0.79500000000000004</v>
      </c>
      <c r="F191" s="1123"/>
    </row>
    <row r="192" spans="1:9" ht="14.25" customHeight="1">
      <c r="A192" s="1105"/>
      <c r="B192" s="1127"/>
      <c r="C192" s="1085"/>
      <c r="D192" s="11">
        <v>43374</v>
      </c>
      <c r="E192" s="51">
        <v>0.70499999999999996</v>
      </c>
      <c r="F192" s="1123"/>
    </row>
    <row r="193" spans="1:9" ht="14.25" customHeight="1">
      <c r="A193" s="1105"/>
      <c r="B193" s="1127"/>
      <c r="C193" s="1085"/>
      <c r="D193" s="11">
        <v>43405</v>
      </c>
      <c r="E193" s="51">
        <v>0.71799999999999997</v>
      </c>
      <c r="F193" s="1123"/>
    </row>
    <row r="194" spans="1:9" ht="14.25" customHeight="1">
      <c r="A194" s="1105"/>
      <c r="B194" s="1127"/>
      <c r="C194" s="1085"/>
      <c r="D194" s="11">
        <v>43435</v>
      </c>
      <c r="E194" s="51">
        <v>0.66200000000000003</v>
      </c>
      <c r="F194" s="1123"/>
    </row>
    <row r="195" spans="1:9" ht="14.25" customHeight="1">
      <c r="A195" s="1105"/>
      <c r="B195" s="1127"/>
      <c r="C195" s="1085"/>
      <c r="D195" s="11">
        <v>43466</v>
      </c>
      <c r="E195" s="51">
        <v>0.69599999999999995</v>
      </c>
      <c r="F195" s="1123"/>
    </row>
    <row r="196" spans="1:9" ht="14.25" customHeight="1">
      <c r="A196" s="1105"/>
      <c r="B196" s="1127"/>
      <c r="C196" s="1085"/>
      <c r="D196" s="11">
        <v>43497</v>
      </c>
      <c r="E196" s="51">
        <v>0.79100000000000004</v>
      </c>
      <c r="F196" s="1123"/>
    </row>
    <row r="197" spans="1:9" ht="14.25" customHeight="1">
      <c r="A197" s="1105"/>
      <c r="B197" s="1127"/>
      <c r="C197" s="1085"/>
      <c r="D197" s="11">
        <v>43525</v>
      </c>
      <c r="E197" s="51">
        <v>0.85599999999999998</v>
      </c>
      <c r="F197" s="1123"/>
      <c r="I197" s="16"/>
    </row>
    <row r="198" spans="1:9" ht="14.25" customHeight="1">
      <c r="A198" s="1105"/>
      <c r="B198" s="1127"/>
      <c r="C198" s="1085"/>
      <c r="D198" s="11">
        <v>43556</v>
      </c>
      <c r="E198" s="51">
        <v>0.84099999999999997</v>
      </c>
      <c r="F198" s="1123"/>
    </row>
    <row r="199" spans="1:9" ht="14.25" customHeight="1">
      <c r="A199" s="1103">
        <v>6.2</v>
      </c>
      <c r="B199" s="1122" t="s">
        <v>62</v>
      </c>
      <c r="C199" s="1085"/>
      <c r="D199" s="7">
        <v>43221</v>
      </c>
      <c r="E199" s="46">
        <v>1</v>
      </c>
      <c r="F199" s="1123" t="s">
        <v>445</v>
      </c>
      <c r="G199" t="s">
        <v>295</v>
      </c>
    </row>
    <row r="200" spans="1:9" ht="14.25" customHeight="1">
      <c r="A200" s="1103"/>
      <c r="B200" s="1122"/>
      <c r="C200" s="1085"/>
      <c r="D200" s="7">
        <v>43252</v>
      </c>
      <c r="E200" s="46">
        <v>1</v>
      </c>
      <c r="F200" s="1123"/>
    </row>
    <row r="201" spans="1:9" ht="14.25" customHeight="1">
      <c r="A201" s="1103"/>
      <c r="B201" s="1122"/>
      <c r="C201" s="1085"/>
      <c r="D201" s="7">
        <v>43282</v>
      </c>
      <c r="E201" s="46">
        <v>1</v>
      </c>
      <c r="F201" s="1123"/>
    </row>
    <row r="202" spans="1:9" ht="14.25" customHeight="1">
      <c r="A202" s="1103"/>
      <c r="B202" s="1122"/>
      <c r="C202" s="1085"/>
      <c r="D202" s="7">
        <v>43313</v>
      </c>
      <c r="E202" s="46">
        <v>1</v>
      </c>
      <c r="F202" s="1123"/>
      <c r="H202" s="69"/>
    </row>
    <row r="203" spans="1:9" ht="14.25" customHeight="1">
      <c r="A203" s="1103"/>
      <c r="B203" s="1122"/>
      <c r="C203" s="1085"/>
      <c r="D203" s="7">
        <v>43344</v>
      </c>
      <c r="E203" s="46">
        <v>1</v>
      </c>
      <c r="F203" s="1123"/>
    </row>
    <row r="204" spans="1:9" ht="14.25" customHeight="1">
      <c r="A204" s="1103"/>
      <c r="B204" s="1122"/>
      <c r="C204" s="1085"/>
      <c r="D204" s="7">
        <v>43374</v>
      </c>
      <c r="E204" s="46">
        <v>1</v>
      </c>
      <c r="F204" s="1123"/>
    </row>
    <row r="205" spans="1:9" ht="14.25" customHeight="1">
      <c r="A205" s="1103"/>
      <c r="B205" s="1122"/>
      <c r="C205" s="1085"/>
      <c r="D205" s="7">
        <v>43405</v>
      </c>
      <c r="E205" s="46">
        <v>1</v>
      </c>
      <c r="F205" s="1123"/>
    </row>
    <row r="206" spans="1:9" ht="14.25" customHeight="1">
      <c r="A206" s="1103"/>
      <c r="B206" s="1122"/>
      <c r="C206" s="1085"/>
      <c r="D206" s="7">
        <v>43435</v>
      </c>
      <c r="E206" s="46">
        <v>1</v>
      </c>
      <c r="F206" s="1123"/>
    </row>
    <row r="207" spans="1:9" ht="14.25" customHeight="1">
      <c r="A207" s="1103"/>
      <c r="B207" s="1122"/>
      <c r="C207" s="1085"/>
      <c r="D207" s="7">
        <v>43466</v>
      </c>
      <c r="E207" s="46">
        <v>1</v>
      </c>
      <c r="F207" s="1123"/>
    </row>
    <row r="208" spans="1:9" ht="14.25" customHeight="1">
      <c r="A208" s="1103"/>
      <c r="B208" s="1122"/>
      <c r="C208" s="1085"/>
      <c r="D208" s="7">
        <v>43497</v>
      </c>
      <c r="E208" s="46">
        <v>0.96699999999999997</v>
      </c>
      <c r="F208" s="1123"/>
    </row>
    <row r="209" spans="1:6" ht="14.25" customHeight="1">
      <c r="A209" s="1103"/>
      <c r="B209" s="1122"/>
      <c r="C209" s="1085"/>
      <c r="D209" s="7">
        <v>43525</v>
      </c>
      <c r="E209" s="46">
        <v>0.95899999999999996</v>
      </c>
      <c r="F209" s="1123"/>
    </row>
    <row r="210" spans="1:6" ht="14.25" customHeight="1">
      <c r="A210" s="1103"/>
      <c r="B210" s="1122"/>
      <c r="C210" s="1085"/>
      <c r="D210" s="7">
        <v>43556</v>
      </c>
      <c r="E210" s="46">
        <v>0.98599999999999999</v>
      </c>
      <c r="F210" s="1123"/>
    </row>
  </sheetData>
  <mergeCells count="77">
    <mergeCell ref="A16:A27"/>
    <mergeCell ref="A125:F125"/>
    <mergeCell ref="A1:A2"/>
    <mergeCell ref="B1:B2"/>
    <mergeCell ref="C1:C2"/>
    <mergeCell ref="F1:F2"/>
    <mergeCell ref="A3:F3"/>
    <mergeCell ref="A4:A15"/>
    <mergeCell ref="B4:B15"/>
    <mergeCell ref="C4:C15"/>
    <mergeCell ref="F4:F15"/>
    <mergeCell ref="D1:E2"/>
    <mergeCell ref="B16:B27"/>
    <mergeCell ref="C16:C27"/>
    <mergeCell ref="F16:F27"/>
    <mergeCell ref="A28:A39"/>
    <mergeCell ref="B28:B39"/>
    <mergeCell ref="C28:C39"/>
    <mergeCell ref="F28:F39"/>
    <mergeCell ref="A40:A51"/>
    <mergeCell ref="B40:B51"/>
    <mergeCell ref="C40:C51"/>
    <mergeCell ref="F40:F51"/>
    <mergeCell ref="A52:A63"/>
    <mergeCell ref="B52:B63"/>
    <mergeCell ref="C52:C63"/>
    <mergeCell ref="F52:F63"/>
    <mergeCell ref="A64:A75"/>
    <mergeCell ref="B64:B75"/>
    <mergeCell ref="C64:C75"/>
    <mergeCell ref="F64:F75"/>
    <mergeCell ref="F77:F88"/>
    <mergeCell ref="A89:A100"/>
    <mergeCell ref="B89:B100"/>
    <mergeCell ref="C89:C100"/>
    <mergeCell ref="F89:F100"/>
    <mergeCell ref="A76:F76"/>
    <mergeCell ref="A126:A137"/>
    <mergeCell ref="B126:B137"/>
    <mergeCell ref="C126:C137"/>
    <mergeCell ref="F126:F137"/>
    <mergeCell ref="A101:A112"/>
    <mergeCell ref="B101:B112"/>
    <mergeCell ref="C101:C112"/>
    <mergeCell ref="F101:F112"/>
    <mergeCell ref="A113:A124"/>
    <mergeCell ref="B113:B124"/>
    <mergeCell ref="C113:C124"/>
    <mergeCell ref="F113:F124"/>
    <mergeCell ref="A77:A88"/>
    <mergeCell ref="B77:B88"/>
    <mergeCell ref="C77:C88"/>
    <mergeCell ref="A138:A149"/>
    <mergeCell ref="B138:B149"/>
    <mergeCell ref="C138:C149"/>
    <mergeCell ref="F138:F149"/>
    <mergeCell ref="A150:A161"/>
    <mergeCell ref="B150:B161"/>
    <mergeCell ref="C150:C161"/>
    <mergeCell ref="F150:F161"/>
    <mergeCell ref="A162:A173"/>
    <mergeCell ref="B162:B173"/>
    <mergeCell ref="C162:C173"/>
    <mergeCell ref="F162:F173"/>
    <mergeCell ref="A174:A185"/>
    <mergeCell ref="B174:B185"/>
    <mergeCell ref="C174:C185"/>
    <mergeCell ref="F174:F185"/>
    <mergeCell ref="A199:A210"/>
    <mergeCell ref="B199:B210"/>
    <mergeCell ref="C199:C210"/>
    <mergeCell ref="F199:F210"/>
    <mergeCell ref="A186:F186"/>
    <mergeCell ref="B187:B198"/>
    <mergeCell ref="A187:A198"/>
    <mergeCell ref="C187:C198"/>
    <mergeCell ref="F187:F198"/>
  </mergeCells>
  <hyperlinks>
    <hyperlink ref="A77:A88" location="Data!EF1" display="Data!EF1"/>
    <hyperlink ref="A89:A100" location="Data!EF1" display="5.2.1"/>
    <hyperlink ref="A101:A112" location="Data!EF1" display="5.2.2"/>
    <hyperlink ref="A113:A124" location="'Bed Occupancy &amp; Waiting Lists'!EF1" display="5.2.3"/>
    <hyperlink ref="A126:A137" location="Data!ER1" display="Data!ER1"/>
    <hyperlink ref="A138:A149" location="Data!ER1" display="5.3.1"/>
    <hyperlink ref="A150:A161" location="Data!ER1" display="5.3.2"/>
    <hyperlink ref="A162:A173" location="'Bed Occupancy &amp; Waiting Lists'!ER1" display="5.3.3"/>
    <hyperlink ref="A174:A185" location="Data!ER1" display="5.3.4"/>
    <hyperlink ref="A187:A198" location="Data!FM1" display="Data!FM1"/>
  </hyperlinks>
  <pageMargins left="0.70866141732283472" right="0.70866141732283472" top="0.74803149606299213" bottom="0.74803149606299213" header="0.31496062992125984" footer="0.31496062992125984"/>
  <pageSetup paperSize="9" scale="57" fitToHeight="5" orientation="landscape" r:id="rId1"/>
  <headerFooter>
    <oddHeader>&amp;L&amp;"Arial,Bold"Bed Occupancy &amp; Waiting Lists&amp;R&amp;"Arial,Bold"Corporate Balance Scorecard 2018-19</oddHeader>
  </headerFooter>
  <rowBreaks count="3" manualBreakCount="3">
    <brk id="51" max="5" man="1"/>
    <brk id="100" max="5" man="1"/>
    <brk id="149" max="5" man="1"/>
  </rowBreaks>
  <drawing r:id="rId2"/>
</worksheet>
</file>

<file path=xl/worksheets/sheet3.xml><?xml version="1.0" encoding="utf-8"?>
<worksheet xmlns="http://schemas.openxmlformats.org/spreadsheetml/2006/main" xmlns:r="http://schemas.openxmlformats.org/officeDocument/2006/relationships">
  <sheetPr>
    <tabColor rgb="FF0070C0"/>
  </sheetPr>
  <dimension ref="A1:I138"/>
  <sheetViews>
    <sheetView zoomScale="85" zoomScaleNormal="85" zoomScaleSheetLayoutView="70" workbookViewId="0">
      <selection activeCell="I120" sqref="I120"/>
    </sheetView>
  </sheetViews>
  <sheetFormatPr defaultRowHeight="12.75"/>
  <cols>
    <col min="1" max="1" width="5.5703125" customWidth="1"/>
    <col min="2" max="2" width="17.140625" style="4" customWidth="1"/>
    <col min="3" max="3" width="134.42578125" customWidth="1"/>
    <col min="4" max="4" width="7.85546875" customWidth="1"/>
    <col min="6" max="6" width="25" customWidth="1"/>
    <col min="7" max="7" width="0" hidden="1" customWidth="1"/>
    <col min="8" max="8" width="3.85546875" customWidth="1"/>
    <col min="9" max="9" width="26.7109375" customWidth="1"/>
  </cols>
  <sheetData>
    <row r="1" spans="1:9">
      <c r="A1" s="1190" t="s">
        <v>3</v>
      </c>
      <c r="B1" s="1192" t="s">
        <v>34</v>
      </c>
      <c r="C1" s="1194" t="s">
        <v>33</v>
      </c>
      <c r="D1" s="1193" t="s">
        <v>45</v>
      </c>
      <c r="E1" s="1193"/>
      <c r="F1" s="1188" t="s">
        <v>32</v>
      </c>
    </row>
    <row r="2" spans="1:9" ht="22.5" customHeight="1">
      <c r="A2" s="1191"/>
      <c r="B2" s="1193"/>
      <c r="C2" s="1195"/>
      <c r="D2" s="1193"/>
      <c r="E2" s="1193"/>
      <c r="F2" s="1189"/>
    </row>
    <row r="3" spans="1:9" ht="22.5" customHeight="1">
      <c r="A3" s="1196" t="s">
        <v>35</v>
      </c>
      <c r="B3" s="1197"/>
      <c r="C3" s="1197"/>
      <c r="D3" s="1197"/>
      <c r="E3" s="1197"/>
      <c r="F3" s="1198"/>
    </row>
    <row r="4" spans="1:9" ht="41.25" customHeight="1">
      <c r="A4" s="1175" t="s">
        <v>299</v>
      </c>
      <c r="B4" s="1176"/>
      <c r="C4" s="1176"/>
      <c r="D4" s="1176"/>
      <c r="E4" s="1176"/>
      <c r="F4" s="1176"/>
    </row>
    <row r="5" spans="1:9" ht="18" customHeight="1">
      <c r="A5" s="1177">
        <v>7.1</v>
      </c>
      <c r="B5" s="1106" t="s">
        <v>266</v>
      </c>
      <c r="C5" s="1174"/>
      <c r="D5" s="42">
        <v>43160</v>
      </c>
      <c r="E5" s="66">
        <v>0.64900000000000002</v>
      </c>
      <c r="F5" s="1178" t="s">
        <v>369</v>
      </c>
      <c r="G5" t="s">
        <v>295</v>
      </c>
      <c r="I5" t="s">
        <v>309</v>
      </c>
    </row>
    <row r="6" spans="1:9" ht="18" customHeight="1">
      <c r="A6" s="1177"/>
      <c r="B6" s="1106"/>
      <c r="C6" s="1174"/>
      <c r="D6" s="9">
        <v>43191</v>
      </c>
      <c r="E6" s="67">
        <v>0.71699999999999997</v>
      </c>
      <c r="F6" s="1179"/>
      <c r="I6" t="s">
        <v>310</v>
      </c>
    </row>
    <row r="7" spans="1:9" ht="18" customHeight="1">
      <c r="A7" s="1177"/>
      <c r="B7" s="1106"/>
      <c r="C7" s="1174"/>
      <c r="D7" s="9">
        <v>43221</v>
      </c>
      <c r="E7" s="67">
        <v>0.73199999999999998</v>
      </c>
      <c r="F7" s="1179"/>
    </row>
    <row r="8" spans="1:9" ht="18" customHeight="1">
      <c r="A8" s="1177"/>
      <c r="B8" s="1106"/>
      <c r="C8" s="1174"/>
      <c r="D8" s="11">
        <v>43252</v>
      </c>
      <c r="E8" s="79">
        <v>0.67700000000000005</v>
      </c>
      <c r="F8" s="1179"/>
    </row>
    <row r="9" spans="1:9" ht="18" customHeight="1">
      <c r="A9" s="1177"/>
      <c r="B9" s="1106"/>
      <c r="C9" s="1174"/>
      <c r="D9" s="11">
        <v>43282</v>
      </c>
      <c r="E9" s="79">
        <v>0.58599999999999997</v>
      </c>
      <c r="F9" s="1179"/>
    </row>
    <row r="10" spans="1:9" ht="18" customHeight="1">
      <c r="A10" s="1177"/>
      <c r="B10" s="1106"/>
      <c r="C10" s="1174"/>
      <c r="D10" s="11">
        <v>43313</v>
      </c>
      <c r="E10" s="79">
        <v>0.61599999999999999</v>
      </c>
      <c r="F10" s="1179"/>
    </row>
    <row r="11" spans="1:9" ht="18" customHeight="1">
      <c r="A11" s="1177"/>
      <c r="B11" s="1106"/>
      <c r="C11" s="1174"/>
      <c r="D11" s="11">
        <v>43344</v>
      </c>
      <c r="E11" s="79">
        <v>0.59799999999999998</v>
      </c>
      <c r="F11" s="1179"/>
    </row>
    <row r="12" spans="1:9" ht="18" customHeight="1">
      <c r="A12" s="1177"/>
      <c r="B12" s="1106"/>
      <c r="C12" s="1174"/>
      <c r="D12" s="11">
        <v>43374</v>
      </c>
      <c r="E12" s="79">
        <v>0.67700000000000005</v>
      </c>
      <c r="F12" s="1179"/>
    </row>
    <row r="13" spans="1:9" ht="18" customHeight="1">
      <c r="A13" s="1177"/>
      <c r="B13" s="1106"/>
      <c r="C13" s="1174"/>
      <c r="D13" s="11">
        <v>43405</v>
      </c>
      <c r="E13" s="79">
        <v>0.63400000000000001</v>
      </c>
      <c r="F13" s="1179"/>
    </row>
    <row r="14" spans="1:9" ht="18" customHeight="1">
      <c r="A14" s="1177"/>
      <c r="B14" s="1106"/>
      <c r="C14" s="1174"/>
      <c r="D14" s="11">
        <v>43435</v>
      </c>
      <c r="E14" s="79">
        <v>0.53</v>
      </c>
      <c r="F14" s="1179"/>
    </row>
    <row r="15" spans="1:9" ht="18" customHeight="1">
      <c r="A15" s="1177"/>
      <c r="B15" s="1106"/>
      <c r="C15" s="1174"/>
      <c r="D15" s="11">
        <v>43466</v>
      </c>
      <c r="E15" s="79">
        <v>0.60899999999999999</v>
      </c>
      <c r="F15" s="1179"/>
    </row>
    <row r="16" spans="1:9" ht="18" customHeight="1">
      <c r="A16" s="1177"/>
      <c r="B16" s="1106"/>
      <c r="C16" s="1174"/>
      <c r="D16" s="11">
        <v>43497</v>
      </c>
      <c r="E16" s="79">
        <v>0.65300000000000002</v>
      </c>
      <c r="F16" s="1180"/>
    </row>
    <row r="17" spans="1:9" ht="18" customHeight="1">
      <c r="A17" s="1181">
        <v>7.2</v>
      </c>
      <c r="B17" s="1106" t="s">
        <v>59</v>
      </c>
      <c r="C17" s="1174"/>
      <c r="D17" s="42">
        <v>43132</v>
      </c>
      <c r="E17" s="66">
        <v>0.13</v>
      </c>
      <c r="F17" s="1178" t="s">
        <v>368</v>
      </c>
      <c r="G17" t="s">
        <v>295</v>
      </c>
    </row>
    <row r="18" spans="1:9" ht="18" customHeight="1">
      <c r="A18" s="1181"/>
      <c r="B18" s="1106"/>
      <c r="C18" s="1174"/>
      <c r="D18" s="42">
        <v>43160</v>
      </c>
      <c r="E18" s="66">
        <v>0.13400000000000001</v>
      </c>
      <c r="F18" s="1179"/>
    </row>
    <row r="19" spans="1:9" ht="18" customHeight="1">
      <c r="A19" s="1181"/>
      <c r="B19" s="1106"/>
      <c r="C19" s="1174"/>
      <c r="D19" s="9">
        <v>43191</v>
      </c>
      <c r="E19" s="67">
        <v>0.221</v>
      </c>
      <c r="F19" s="1179"/>
    </row>
    <row r="20" spans="1:9" ht="18" customHeight="1">
      <c r="A20" s="1181"/>
      <c r="B20" s="1106"/>
      <c r="C20" s="1174"/>
      <c r="D20" s="11">
        <v>43221</v>
      </c>
      <c r="E20" s="79">
        <v>0.22</v>
      </c>
      <c r="F20" s="1179"/>
    </row>
    <row r="21" spans="1:9" ht="18" customHeight="1">
      <c r="A21" s="1181"/>
      <c r="B21" s="1106"/>
      <c r="C21" s="1174"/>
      <c r="D21" s="42">
        <v>43252</v>
      </c>
      <c r="E21" s="66" t="s">
        <v>332</v>
      </c>
      <c r="F21" s="1179"/>
    </row>
    <row r="22" spans="1:9" ht="18" customHeight="1">
      <c r="A22" s="1181"/>
      <c r="B22" s="1106"/>
      <c r="C22" s="1174"/>
      <c r="D22" s="11">
        <v>43282</v>
      </c>
      <c r="E22" s="79">
        <v>0.24099999999999999</v>
      </c>
      <c r="F22" s="1179"/>
    </row>
    <row r="23" spans="1:9" ht="18" customHeight="1">
      <c r="A23" s="1181"/>
      <c r="B23" s="1106"/>
      <c r="C23" s="1174"/>
      <c r="D23" s="11">
        <v>43313</v>
      </c>
      <c r="E23" s="79">
        <v>0.26700000000000002</v>
      </c>
      <c r="F23" s="1179"/>
    </row>
    <row r="24" spans="1:9" ht="18" customHeight="1">
      <c r="A24" s="1181"/>
      <c r="B24" s="1106"/>
      <c r="C24" s="1174"/>
      <c r="D24" s="42">
        <v>43344</v>
      </c>
      <c r="E24" s="66" t="s">
        <v>332</v>
      </c>
      <c r="F24" s="1179"/>
    </row>
    <row r="25" spans="1:9" ht="18" customHeight="1">
      <c r="A25" s="1181"/>
      <c r="B25" s="1106"/>
      <c r="C25" s="1174"/>
      <c r="D25" s="42">
        <v>43374</v>
      </c>
      <c r="E25" s="66" t="s">
        <v>332</v>
      </c>
      <c r="F25" s="1179"/>
    </row>
    <row r="26" spans="1:9" ht="18" customHeight="1">
      <c r="A26" s="1181"/>
      <c r="B26" s="1106"/>
      <c r="C26" s="1174"/>
      <c r="D26" s="42">
        <v>43405</v>
      </c>
      <c r="E26" s="66" t="s">
        <v>332</v>
      </c>
      <c r="F26" s="1179"/>
    </row>
    <row r="27" spans="1:9" ht="18" customHeight="1">
      <c r="A27" s="1181"/>
      <c r="B27" s="1106"/>
      <c r="C27" s="1174"/>
      <c r="D27" s="42">
        <v>43435</v>
      </c>
      <c r="E27" s="66" t="s">
        <v>332</v>
      </c>
      <c r="F27" s="1179"/>
    </row>
    <row r="28" spans="1:9" ht="18" customHeight="1">
      <c r="A28" s="1181"/>
      <c r="B28" s="1106"/>
      <c r="C28" s="1174"/>
      <c r="D28" s="42">
        <v>43466</v>
      </c>
      <c r="E28" s="66" t="s">
        <v>332</v>
      </c>
      <c r="F28" s="1180"/>
    </row>
    <row r="29" spans="1:9" ht="18" customHeight="1">
      <c r="A29" s="1181">
        <v>7.3</v>
      </c>
      <c r="B29" s="1106" t="s">
        <v>60</v>
      </c>
      <c r="C29" s="1174"/>
      <c r="D29" s="11">
        <v>43191</v>
      </c>
      <c r="E29" s="79">
        <v>2.1999999999999999E-2</v>
      </c>
      <c r="F29" s="1182" t="s">
        <v>426</v>
      </c>
      <c r="G29" t="s">
        <v>295</v>
      </c>
      <c r="I29" s="69" t="s">
        <v>338</v>
      </c>
    </row>
    <row r="30" spans="1:9" ht="18" customHeight="1">
      <c r="A30" s="1181"/>
      <c r="B30" s="1106"/>
      <c r="C30" s="1174"/>
      <c r="D30" s="9">
        <v>43221</v>
      </c>
      <c r="E30" s="67">
        <v>7.0999999999999994E-2</v>
      </c>
      <c r="F30" s="1183"/>
    </row>
    <row r="31" spans="1:9" ht="18" customHeight="1">
      <c r="A31" s="1181"/>
      <c r="B31" s="1106"/>
      <c r="C31" s="1174"/>
      <c r="D31" s="11">
        <v>43252</v>
      </c>
      <c r="E31" s="79">
        <v>5.8000000000000003E-2</v>
      </c>
      <c r="F31" s="1183"/>
    </row>
    <row r="32" spans="1:9" ht="18" customHeight="1">
      <c r="A32" s="1181"/>
      <c r="B32" s="1106"/>
      <c r="C32" s="1174"/>
      <c r="D32" s="9">
        <v>43282</v>
      </c>
      <c r="E32" s="67">
        <v>8.2000000000000003E-2</v>
      </c>
      <c r="F32" s="1183"/>
    </row>
    <row r="33" spans="1:9" ht="18" customHeight="1">
      <c r="A33" s="1181"/>
      <c r="B33" s="1106"/>
      <c r="C33" s="1174"/>
      <c r="D33" s="9">
        <v>43313</v>
      </c>
      <c r="E33" s="67">
        <v>0.11799999999999999</v>
      </c>
      <c r="F33" s="1183"/>
    </row>
    <row r="34" spans="1:9" ht="18" customHeight="1">
      <c r="A34" s="1181"/>
      <c r="B34" s="1106"/>
      <c r="C34" s="1174"/>
      <c r="D34" s="11">
        <v>43344</v>
      </c>
      <c r="E34" s="79">
        <v>6.4000000000000001E-2</v>
      </c>
      <c r="F34" s="1183"/>
    </row>
    <row r="35" spans="1:9" ht="18" customHeight="1">
      <c r="A35" s="1181"/>
      <c r="B35" s="1106"/>
      <c r="C35" s="1174"/>
      <c r="D35" s="11">
        <v>43374</v>
      </c>
      <c r="E35" s="79">
        <v>5.8999999999999997E-2</v>
      </c>
      <c r="F35" s="1183"/>
    </row>
    <row r="36" spans="1:9" ht="18" customHeight="1">
      <c r="A36" s="1181"/>
      <c r="B36" s="1106"/>
      <c r="C36" s="1174"/>
      <c r="D36" s="11">
        <v>43405</v>
      </c>
      <c r="E36" s="79">
        <v>8.1000000000000003E-2</v>
      </c>
      <c r="F36" s="1183"/>
    </row>
    <row r="37" spans="1:9" ht="18" customHeight="1">
      <c r="A37" s="1181"/>
      <c r="B37" s="1106"/>
      <c r="C37" s="1174"/>
      <c r="D37" s="11">
        <v>43435</v>
      </c>
      <c r="E37" s="79">
        <v>8.3000000000000004E-2</v>
      </c>
      <c r="F37" s="1183"/>
    </row>
    <row r="38" spans="1:9" ht="18" customHeight="1">
      <c r="A38" s="1181"/>
      <c r="B38" s="1106"/>
      <c r="C38" s="1174"/>
      <c r="D38" s="11">
        <v>43466</v>
      </c>
      <c r="E38" s="79">
        <v>8.8999999999999996E-2</v>
      </c>
      <c r="F38" s="1183"/>
    </row>
    <row r="39" spans="1:9" ht="18" customHeight="1">
      <c r="A39" s="1181"/>
      <c r="B39" s="1106"/>
      <c r="C39" s="1174"/>
      <c r="D39" s="11">
        <v>43497</v>
      </c>
      <c r="E39" s="79">
        <v>0.13200000000000001</v>
      </c>
      <c r="F39" s="1183"/>
    </row>
    <row r="40" spans="1:9" ht="18" customHeight="1">
      <c r="A40" s="1181"/>
      <c r="B40" s="1106"/>
      <c r="C40" s="1174"/>
      <c r="D40" s="9">
        <v>43525</v>
      </c>
      <c r="E40" s="67">
        <v>0.159</v>
      </c>
      <c r="F40" s="1184"/>
    </row>
    <row r="41" spans="1:9" ht="18" customHeight="1">
      <c r="A41" s="1185" t="s">
        <v>297</v>
      </c>
      <c r="B41" s="1186"/>
      <c r="C41" s="1186"/>
      <c r="D41" s="1186"/>
      <c r="E41" s="1186"/>
      <c r="F41" s="1187"/>
    </row>
    <row r="42" spans="1:9" ht="36.75" customHeight="1">
      <c r="A42" s="1175" t="s">
        <v>298</v>
      </c>
      <c r="B42" s="1176"/>
      <c r="C42" s="1176"/>
      <c r="D42" s="1176"/>
      <c r="E42" s="1176"/>
      <c r="F42" s="1176"/>
    </row>
    <row r="43" spans="1:9" ht="18" customHeight="1">
      <c r="A43" s="1169">
        <v>8.1</v>
      </c>
      <c r="B43" s="1170" t="s">
        <v>280</v>
      </c>
      <c r="C43" s="1174"/>
      <c r="D43" s="32">
        <v>43191</v>
      </c>
      <c r="E43" s="33">
        <v>0.14499999999999999</v>
      </c>
      <c r="F43" s="1093" t="s">
        <v>382</v>
      </c>
      <c r="G43" t="s">
        <v>295</v>
      </c>
      <c r="I43" t="s">
        <v>304</v>
      </c>
    </row>
    <row r="44" spans="1:9" ht="18" customHeight="1">
      <c r="A44" s="1169"/>
      <c r="B44" s="1170"/>
      <c r="C44" s="1174"/>
      <c r="D44" s="32">
        <v>43221</v>
      </c>
      <c r="E44" s="33">
        <v>0.151</v>
      </c>
      <c r="F44" s="1093"/>
      <c r="I44" t="s">
        <v>305</v>
      </c>
    </row>
    <row r="45" spans="1:9" ht="18" customHeight="1">
      <c r="A45" s="1169"/>
      <c r="B45" s="1170"/>
      <c r="C45" s="1174"/>
      <c r="D45" s="32">
        <v>43252</v>
      </c>
      <c r="E45" s="33">
        <v>0.1</v>
      </c>
      <c r="F45" s="1093"/>
      <c r="I45" t="s">
        <v>306</v>
      </c>
    </row>
    <row r="46" spans="1:9" ht="18" customHeight="1">
      <c r="A46" s="1169"/>
      <c r="B46" s="1170"/>
      <c r="C46" s="1174"/>
      <c r="D46" s="32">
        <v>43282</v>
      </c>
      <c r="E46" s="33">
        <v>0.121</v>
      </c>
      <c r="F46" s="1093"/>
      <c r="I46" t="s">
        <v>307</v>
      </c>
    </row>
    <row r="47" spans="1:9" ht="18" customHeight="1">
      <c r="A47" s="1169"/>
      <c r="B47" s="1170"/>
      <c r="C47" s="1174"/>
      <c r="D47" s="34">
        <v>43313</v>
      </c>
      <c r="E47" s="35">
        <v>0.13100000000000001</v>
      </c>
      <c r="F47" s="1093"/>
      <c r="I47" s="69" t="s">
        <v>341</v>
      </c>
    </row>
    <row r="48" spans="1:9" ht="18" customHeight="1">
      <c r="A48" s="1169"/>
      <c r="B48" s="1170"/>
      <c r="C48" s="1174"/>
      <c r="D48" s="32">
        <v>43344</v>
      </c>
      <c r="E48" s="33">
        <v>0.115</v>
      </c>
      <c r="F48" s="1093"/>
      <c r="I48" t="s">
        <v>308</v>
      </c>
    </row>
    <row r="49" spans="1:7" ht="18" customHeight="1">
      <c r="A49" s="1169"/>
      <c r="B49" s="1170"/>
      <c r="C49" s="1174"/>
      <c r="D49" s="34">
        <v>43374</v>
      </c>
      <c r="E49" s="35">
        <v>0.11799999999999999</v>
      </c>
      <c r="F49" s="1093"/>
    </row>
    <row r="50" spans="1:7" ht="18" customHeight="1">
      <c r="A50" s="1169"/>
      <c r="B50" s="1170"/>
      <c r="C50" s="1174"/>
      <c r="D50" s="34">
        <v>43405</v>
      </c>
      <c r="E50" s="35">
        <v>0.17299999999999999</v>
      </c>
      <c r="F50" s="1093"/>
    </row>
    <row r="51" spans="1:7" ht="18" customHeight="1">
      <c r="A51" s="1169"/>
      <c r="B51" s="1170"/>
      <c r="C51" s="1174"/>
      <c r="D51" s="34">
        <v>43435</v>
      </c>
      <c r="E51" s="35">
        <v>0.19</v>
      </c>
      <c r="F51" s="1093"/>
    </row>
    <row r="52" spans="1:7" ht="18" customHeight="1">
      <c r="A52" s="1169"/>
      <c r="B52" s="1170"/>
      <c r="C52" s="1174"/>
      <c r="D52" s="34">
        <v>43466</v>
      </c>
      <c r="E52" s="35">
        <v>0.14099999999999999</v>
      </c>
      <c r="F52" s="1093"/>
    </row>
    <row r="53" spans="1:7" ht="18" customHeight="1">
      <c r="A53" s="1169"/>
      <c r="B53" s="1170"/>
      <c r="C53" s="1174"/>
      <c r="D53" s="34">
        <v>43497</v>
      </c>
      <c r="E53" s="35">
        <v>0.189</v>
      </c>
      <c r="F53" s="1093"/>
    </row>
    <row r="54" spans="1:7" ht="18" customHeight="1">
      <c r="A54" s="1169"/>
      <c r="B54" s="1170"/>
      <c r="C54" s="1174"/>
      <c r="D54" s="34">
        <v>43525</v>
      </c>
      <c r="E54" s="35">
        <v>0.108</v>
      </c>
      <c r="F54" s="1093"/>
    </row>
    <row r="55" spans="1:7" ht="18" customHeight="1">
      <c r="A55" s="1169">
        <v>8.1999999999999993</v>
      </c>
      <c r="B55" s="1170" t="s">
        <v>281</v>
      </c>
      <c r="C55" s="1085"/>
      <c r="D55" s="32">
        <v>43191</v>
      </c>
      <c r="E55" s="33">
        <v>7.0999999999999994E-2</v>
      </c>
      <c r="F55" s="1093" t="s">
        <v>383</v>
      </c>
      <c r="G55" t="s">
        <v>295</v>
      </c>
    </row>
    <row r="56" spans="1:7" ht="18" customHeight="1">
      <c r="A56" s="1169"/>
      <c r="B56" s="1170"/>
      <c r="C56" s="1085"/>
      <c r="D56" s="32">
        <v>43221</v>
      </c>
      <c r="E56" s="33">
        <v>2.5999999999999999E-2</v>
      </c>
      <c r="F56" s="1093"/>
    </row>
    <row r="57" spans="1:7" ht="18" customHeight="1">
      <c r="A57" s="1169"/>
      <c r="B57" s="1170"/>
      <c r="C57" s="1085"/>
      <c r="D57" s="32">
        <v>43252</v>
      </c>
      <c r="E57" s="33">
        <v>3.5999999999999997E-2</v>
      </c>
      <c r="F57" s="1093"/>
    </row>
    <row r="58" spans="1:7" ht="18" customHeight="1">
      <c r="A58" s="1169"/>
      <c r="B58" s="1170"/>
      <c r="C58" s="1085"/>
      <c r="D58" s="32">
        <v>43282</v>
      </c>
      <c r="E58" s="33">
        <v>7.4999999999999997E-2</v>
      </c>
      <c r="F58" s="1093"/>
    </row>
    <row r="59" spans="1:7" ht="18" customHeight="1">
      <c r="A59" s="1169"/>
      <c r="B59" s="1170"/>
      <c r="C59" s="1085"/>
      <c r="D59" s="32">
        <v>43313</v>
      </c>
      <c r="E59" s="33">
        <v>2.7E-2</v>
      </c>
      <c r="F59" s="1093"/>
    </row>
    <row r="60" spans="1:7" ht="18" customHeight="1">
      <c r="A60" s="1169"/>
      <c r="B60" s="1170"/>
      <c r="C60" s="1085"/>
      <c r="D60" s="32">
        <v>43344</v>
      </c>
      <c r="E60" s="33">
        <v>2.9000000000000001E-2</v>
      </c>
      <c r="F60" s="1093"/>
    </row>
    <row r="61" spans="1:7" ht="18" customHeight="1">
      <c r="A61" s="1169"/>
      <c r="B61" s="1170"/>
      <c r="C61" s="1085"/>
      <c r="D61" s="32">
        <v>43374</v>
      </c>
      <c r="E61" s="33">
        <v>5.1999999999999998E-2</v>
      </c>
      <c r="F61" s="1093"/>
    </row>
    <row r="62" spans="1:7" ht="18" customHeight="1">
      <c r="A62" s="1169"/>
      <c r="B62" s="1170"/>
      <c r="C62" s="1085"/>
      <c r="D62" s="32">
        <v>43405</v>
      </c>
      <c r="E62" s="33">
        <v>4.2000000000000003E-2</v>
      </c>
      <c r="F62" s="1093"/>
    </row>
    <row r="63" spans="1:7" ht="18" customHeight="1">
      <c r="A63" s="1169"/>
      <c r="B63" s="1170"/>
      <c r="C63" s="1085"/>
      <c r="D63" s="32">
        <v>43435</v>
      </c>
      <c r="E63" s="33">
        <v>0.06</v>
      </c>
      <c r="F63" s="1093"/>
    </row>
    <row r="64" spans="1:7" ht="18" customHeight="1">
      <c r="A64" s="1169"/>
      <c r="B64" s="1170"/>
      <c r="C64" s="1085"/>
      <c r="D64" s="34">
        <v>43466</v>
      </c>
      <c r="E64" s="35">
        <v>0.13700000000000001</v>
      </c>
      <c r="F64" s="1093"/>
    </row>
    <row r="65" spans="1:7" ht="18" customHeight="1">
      <c r="A65" s="1169"/>
      <c r="B65" s="1170"/>
      <c r="C65" s="1085"/>
      <c r="D65" s="32">
        <v>43497</v>
      </c>
      <c r="E65" s="33">
        <v>5.1999999999999998E-2</v>
      </c>
      <c r="F65" s="1093"/>
    </row>
    <row r="66" spans="1:7" ht="18" customHeight="1">
      <c r="A66" s="1169"/>
      <c r="B66" s="1170"/>
      <c r="C66" s="1085"/>
      <c r="D66" s="34">
        <v>43525</v>
      </c>
      <c r="E66" s="35">
        <v>8.5999999999999993E-2</v>
      </c>
      <c r="F66" s="1093"/>
    </row>
    <row r="67" spans="1:7" ht="18" customHeight="1">
      <c r="A67" s="1169">
        <v>8.3000000000000007</v>
      </c>
      <c r="B67" s="1170" t="s">
        <v>282</v>
      </c>
      <c r="C67" s="1085"/>
      <c r="D67" s="32">
        <v>43191</v>
      </c>
      <c r="E67" s="33">
        <v>0</v>
      </c>
      <c r="F67" s="1166" t="s">
        <v>384</v>
      </c>
      <c r="G67" t="s">
        <v>295</v>
      </c>
    </row>
    <row r="68" spans="1:7" ht="18" customHeight="1">
      <c r="A68" s="1169"/>
      <c r="B68" s="1170"/>
      <c r="C68" s="1085"/>
      <c r="D68" s="32">
        <v>43221</v>
      </c>
      <c r="E68" s="33">
        <v>4.2000000000000003E-2</v>
      </c>
      <c r="F68" s="1172"/>
    </row>
    <row r="69" spans="1:7" ht="18" customHeight="1">
      <c r="A69" s="1169"/>
      <c r="B69" s="1170"/>
      <c r="C69" s="1085"/>
      <c r="D69" s="32">
        <v>43252</v>
      </c>
      <c r="E69" s="33">
        <v>1.4E-2</v>
      </c>
      <c r="F69" s="1172"/>
    </row>
    <row r="70" spans="1:7" ht="18" customHeight="1">
      <c r="A70" s="1169"/>
      <c r="B70" s="1170"/>
      <c r="C70" s="1085"/>
      <c r="D70" s="32">
        <v>43282</v>
      </c>
      <c r="E70" s="33">
        <v>1.7999999999999999E-2</v>
      </c>
      <c r="F70" s="1172"/>
    </row>
    <row r="71" spans="1:7" ht="18" customHeight="1">
      <c r="A71" s="1169"/>
      <c r="B71" s="1170"/>
      <c r="C71" s="1085"/>
      <c r="D71" s="34">
        <v>43313</v>
      </c>
      <c r="E71" s="35">
        <v>5.1999999999999998E-2</v>
      </c>
      <c r="F71" s="1172"/>
    </row>
    <row r="72" spans="1:7" ht="18" customHeight="1">
      <c r="A72" s="1169"/>
      <c r="B72" s="1170"/>
      <c r="C72" s="1085"/>
      <c r="D72" s="34">
        <v>43344</v>
      </c>
      <c r="E72" s="35">
        <v>5.6000000000000001E-2</v>
      </c>
      <c r="F72" s="1172"/>
    </row>
    <row r="73" spans="1:7" ht="18" customHeight="1">
      <c r="A73" s="1169"/>
      <c r="B73" s="1170"/>
      <c r="C73" s="1085"/>
      <c r="D73" s="34">
        <v>43374</v>
      </c>
      <c r="E73" s="35">
        <v>6.5000000000000002E-2</v>
      </c>
      <c r="F73" s="1172"/>
    </row>
    <row r="74" spans="1:7" ht="18" customHeight="1">
      <c r="A74" s="1169"/>
      <c r="B74" s="1170"/>
      <c r="C74" s="1085"/>
      <c r="D74" s="32">
        <v>43405</v>
      </c>
      <c r="E74" s="33">
        <v>2.5999999999999999E-2</v>
      </c>
      <c r="F74" s="1172"/>
    </row>
    <row r="75" spans="1:7" ht="18" customHeight="1">
      <c r="A75" s="1169"/>
      <c r="B75" s="1170"/>
      <c r="C75" s="1085"/>
      <c r="D75" s="32">
        <v>43435</v>
      </c>
      <c r="E75" s="33">
        <v>0</v>
      </c>
      <c r="F75" s="1172"/>
    </row>
    <row r="76" spans="1:7" ht="18" customHeight="1">
      <c r="A76" s="1169"/>
      <c r="B76" s="1170"/>
      <c r="C76" s="1085"/>
      <c r="D76" s="34">
        <v>43466</v>
      </c>
      <c r="E76" s="35">
        <v>8.8999999999999996E-2</v>
      </c>
      <c r="F76" s="1172"/>
    </row>
    <row r="77" spans="1:7" ht="18" customHeight="1">
      <c r="A77" s="1169"/>
      <c r="B77" s="1170"/>
      <c r="C77" s="1085"/>
      <c r="D77" s="34">
        <v>43497</v>
      </c>
      <c r="E77" s="35">
        <v>4.5999999999999999E-2</v>
      </c>
      <c r="F77" s="1172"/>
    </row>
    <row r="78" spans="1:7" ht="18" customHeight="1">
      <c r="A78" s="1169"/>
      <c r="B78" s="1170"/>
      <c r="C78" s="1085"/>
      <c r="D78" s="34">
        <v>43525</v>
      </c>
      <c r="E78" s="35">
        <v>4.2000000000000003E-2</v>
      </c>
      <c r="F78" s="1173"/>
    </row>
    <row r="79" spans="1:7" ht="18" customHeight="1">
      <c r="A79" s="1169">
        <v>8.4</v>
      </c>
      <c r="B79" s="1170" t="s">
        <v>283</v>
      </c>
      <c r="C79" s="1085"/>
      <c r="D79" s="32">
        <v>43191</v>
      </c>
      <c r="E79" s="33">
        <v>7.5999999999999998E-2</v>
      </c>
      <c r="F79" s="1166" t="s">
        <v>391</v>
      </c>
      <c r="G79" t="s">
        <v>295</v>
      </c>
    </row>
    <row r="80" spans="1:7" ht="18" customHeight="1">
      <c r="A80" s="1169"/>
      <c r="B80" s="1170"/>
      <c r="C80" s="1085"/>
      <c r="D80" s="32">
        <v>43221</v>
      </c>
      <c r="E80" s="33">
        <v>5.0999999999999997E-2</v>
      </c>
      <c r="F80" s="1167"/>
    </row>
    <row r="81" spans="1:7" ht="18" customHeight="1">
      <c r="A81" s="1169"/>
      <c r="B81" s="1170"/>
      <c r="C81" s="1085"/>
      <c r="D81" s="32">
        <v>43252</v>
      </c>
      <c r="E81" s="33">
        <v>7.9000000000000001E-2</v>
      </c>
      <c r="F81" s="1167"/>
    </row>
    <row r="82" spans="1:7" ht="18" customHeight="1">
      <c r="A82" s="1169"/>
      <c r="B82" s="1170"/>
      <c r="C82" s="1085"/>
      <c r="D82" s="34">
        <v>43282</v>
      </c>
      <c r="E82" s="35">
        <v>0.11600000000000001</v>
      </c>
      <c r="F82" s="1167"/>
    </row>
    <row r="83" spans="1:7" ht="18" customHeight="1">
      <c r="A83" s="1169"/>
      <c r="B83" s="1170"/>
      <c r="C83" s="1085"/>
      <c r="D83" s="32">
        <v>43313</v>
      </c>
      <c r="E83" s="33">
        <v>5.8999999999999997E-2</v>
      </c>
      <c r="F83" s="1167"/>
    </row>
    <row r="84" spans="1:7" ht="18" customHeight="1">
      <c r="A84" s="1169"/>
      <c r="B84" s="1170"/>
      <c r="C84" s="1085"/>
      <c r="D84" s="34">
        <v>43344</v>
      </c>
      <c r="E84" s="35">
        <v>9.4E-2</v>
      </c>
      <c r="F84" s="1167"/>
    </row>
    <row r="85" spans="1:7" ht="18" customHeight="1">
      <c r="A85" s="1169"/>
      <c r="B85" s="1170"/>
      <c r="C85" s="1085"/>
      <c r="D85" s="32">
        <v>43374</v>
      </c>
      <c r="E85" s="33">
        <v>6.2E-2</v>
      </c>
      <c r="F85" s="1167"/>
    </row>
    <row r="86" spans="1:7" ht="18" customHeight="1">
      <c r="A86" s="1169"/>
      <c r="B86" s="1170"/>
      <c r="C86" s="1085"/>
      <c r="D86" s="32">
        <v>43405</v>
      </c>
      <c r="E86" s="33">
        <v>4.8000000000000001E-2</v>
      </c>
      <c r="F86" s="1167"/>
    </row>
    <row r="87" spans="1:7" ht="18" customHeight="1">
      <c r="A87" s="1169"/>
      <c r="B87" s="1170"/>
      <c r="C87" s="1085"/>
      <c r="D87" s="32">
        <v>43435</v>
      </c>
      <c r="E87" s="33">
        <v>0.06</v>
      </c>
      <c r="F87" s="1167"/>
    </row>
    <row r="88" spans="1:7" ht="18" customHeight="1">
      <c r="A88" s="1169"/>
      <c r="B88" s="1170"/>
      <c r="C88" s="1085"/>
      <c r="D88" s="34">
        <v>43466</v>
      </c>
      <c r="E88" s="35">
        <v>8.4000000000000005E-2</v>
      </c>
      <c r="F88" s="1167"/>
    </row>
    <row r="89" spans="1:7" ht="18" customHeight="1">
      <c r="A89" s="1169"/>
      <c r="B89" s="1170"/>
      <c r="C89" s="1085"/>
      <c r="D89" s="32">
        <v>43497</v>
      </c>
      <c r="E89" s="33">
        <v>5.3999999999999999E-2</v>
      </c>
      <c r="F89" s="1167"/>
    </row>
    <row r="90" spans="1:7" ht="18" customHeight="1">
      <c r="A90" s="1169"/>
      <c r="B90" s="1170"/>
      <c r="C90" s="1085"/>
      <c r="D90" s="34">
        <v>43525</v>
      </c>
      <c r="E90" s="35">
        <v>0.06</v>
      </c>
      <c r="F90" s="1168"/>
    </row>
    <row r="91" spans="1:7" ht="18" customHeight="1">
      <c r="A91" s="1169">
        <v>8.5</v>
      </c>
      <c r="B91" s="1170" t="s">
        <v>284</v>
      </c>
      <c r="C91" s="1085"/>
      <c r="D91" s="34">
        <v>43191</v>
      </c>
      <c r="E91" s="35">
        <v>0.121</v>
      </c>
      <c r="F91" s="1166" t="s">
        <v>428</v>
      </c>
      <c r="G91" t="s">
        <v>295</v>
      </c>
    </row>
    <row r="92" spans="1:7" ht="18" customHeight="1">
      <c r="A92" s="1169"/>
      <c r="B92" s="1170"/>
      <c r="C92" s="1085"/>
      <c r="D92" s="32">
        <v>43221</v>
      </c>
      <c r="E92" s="33">
        <v>4.5999999999999999E-2</v>
      </c>
      <c r="F92" s="1172"/>
    </row>
    <row r="93" spans="1:7" ht="18" customHeight="1">
      <c r="A93" s="1169"/>
      <c r="B93" s="1170"/>
      <c r="C93" s="1085"/>
      <c r="D93" s="32">
        <v>43252</v>
      </c>
      <c r="E93" s="33">
        <v>7.3999999999999996E-2</v>
      </c>
      <c r="F93" s="1172"/>
    </row>
    <row r="94" spans="1:7" ht="18" customHeight="1">
      <c r="A94" s="1169"/>
      <c r="B94" s="1170"/>
      <c r="C94" s="1085"/>
      <c r="D94" s="34">
        <v>43282</v>
      </c>
      <c r="E94" s="35">
        <v>0.112</v>
      </c>
      <c r="F94" s="1172"/>
    </row>
    <row r="95" spans="1:7" ht="18" customHeight="1">
      <c r="A95" s="1169"/>
      <c r="B95" s="1170"/>
      <c r="C95" s="1085"/>
      <c r="D95" s="34">
        <v>43313</v>
      </c>
      <c r="E95" s="35">
        <v>0.10299999999999999</v>
      </c>
      <c r="F95" s="1172"/>
    </row>
    <row r="96" spans="1:7" ht="18" customHeight="1">
      <c r="A96" s="1169"/>
      <c r="B96" s="1170"/>
      <c r="C96" s="1085"/>
      <c r="D96" s="34">
        <v>43344</v>
      </c>
      <c r="E96" s="35">
        <v>8.1000000000000003E-2</v>
      </c>
      <c r="F96" s="1172"/>
    </row>
    <row r="97" spans="1:7" ht="18" customHeight="1">
      <c r="A97" s="1169"/>
      <c r="B97" s="1170"/>
      <c r="C97" s="1085"/>
      <c r="D97" s="34">
        <v>43374</v>
      </c>
      <c r="E97" s="35">
        <v>0.13600000000000001</v>
      </c>
      <c r="F97" s="1172"/>
    </row>
    <row r="98" spans="1:7" ht="18" customHeight="1">
      <c r="A98" s="1169"/>
      <c r="B98" s="1170"/>
      <c r="C98" s="1085"/>
      <c r="D98" s="34">
        <v>43405</v>
      </c>
      <c r="E98" s="35">
        <v>0.127</v>
      </c>
      <c r="F98" s="1172"/>
    </row>
    <row r="99" spans="1:7" ht="18" customHeight="1">
      <c r="A99" s="1169"/>
      <c r="B99" s="1170"/>
      <c r="C99" s="1085"/>
      <c r="D99" s="32">
        <v>43435</v>
      </c>
      <c r="E99" s="33">
        <v>5.6000000000000001E-2</v>
      </c>
      <c r="F99" s="1172"/>
    </row>
    <row r="100" spans="1:7" ht="18" customHeight="1">
      <c r="A100" s="1169"/>
      <c r="B100" s="1170"/>
      <c r="C100" s="1085"/>
      <c r="D100" s="34">
        <v>43466</v>
      </c>
      <c r="E100" s="35">
        <v>0.06</v>
      </c>
      <c r="F100" s="1172"/>
    </row>
    <row r="101" spans="1:7" ht="18" customHeight="1">
      <c r="A101" s="1169"/>
      <c r="B101" s="1170"/>
      <c r="C101" s="1085"/>
      <c r="D101" s="34">
        <v>43497</v>
      </c>
      <c r="E101" s="35">
        <v>0.14799999999999999</v>
      </c>
      <c r="F101" s="1172"/>
    </row>
    <row r="102" spans="1:7" ht="18" customHeight="1">
      <c r="A102" s="1169"/>
      <c r="B102" s="1170"/>
      <c r="C102" s="1085"/>
      <c r="D102" s="34">
        <v>43525</v>
      </c>
      <c r="E102" s="35">
        <v>9.6000000000000002E-2</v>
      </c>
      <c r="F102" s="1173"/>
    </row>
    <row r="103" spans="1:7" ht="18" customHeight="1">
      <c r="A103" s="1169">
        <v>8.6</v>
      </c>
      <c r="B103" s="1170" t="s">
        <v>461</v>
      </c>
      <c r="C103" s="1085"/>
      <c r="D103" s="34">
        <v>43191</v>
      </c>
      <c r="E103" s="35">
        <v>4.5999999999999999E-2</v>
      </c>
      <c r="F103" s="1166" t="s">
        <v>398</v>
      </c>
      <c r="G103" t="s">
        <v>295</v>
      </c>
    </row>
    <row r="104" spans="1:7" ht="18" customHeight="1">
      <c r="A104" s="1169"/>
      <c r="B104" s="1170"/>
      <c r="C104" s="1085"/>
      <c r="D104" s="32">
        <v>43221</v>
      </c>
      <c r="E104" s="33">
        <v>1.6E-2</v>
      </c>
      <c r="F104" s="1167"/>
    </row>
    <row r="105" spans="1:7" ht="18" customHeight="1">
      <c r="A105" s="1169"/>
      <c r="B105" s="1170"/>
      <c r="C105" s="1085"/>
      <c r="D105" s="34">
        <v>43252</v>
      </c>
      <c r="E105" s="35">
        <v>5.0999999999999997E-2</v>
      </c>
      <c r="F105" s="1167"/>
    </row>
    <row r="106" spans="1:7" ht="18" customHeight="1">
      <c r="A106" s="1169"/>
      <c r="B106" s="1170"/>
      <c r="C106" s="1085"/>
      <c r="D106" s="32">
        <v>43282</v>
      </c>
      <c r="E106" s="33">
        <v>2.7E-2</v>
      </c>
      <c r="F106" s="1167"/>
    </row>
    <row r="107" spans="1:7" ht="18" customHeight="1">
      <c r="A107" s="1169"/>
      <c r="B107" s="1170"/>
      <c r="C107" s="1085"/>
      <c r="D107" s="32">
        <v>43313</v>
      </c>
      <c r="E107" s="33">
        <v>2.9000000000000001E-2</v>
      </c>
      <c r="F107" s="1167"/>
    </row>
    <row r="108" spans="1:7" ht="18" customHeight="1">
      <c r="A108" s="1169"/>
      <c r="B108" s="1170"/>
      <c r="C108" s="1085"/>
      <c r="D108" s="34">
        <v>43344</v>
      </c>
      <c r="E108" s="35">
        <v>3.3000000000000002E-2</v>
      </c>
      <c r="F108" s="1167"/>
    </row>
    <row r="109" spans="1:7" ht="18" customHeight="1">
      <c r="A109" s="1169"/>
      <c r="B109" s="1170"/>
      <c r="C109" s="1085"/>
      <c r="D109" s="34">
        <v>43374</v>
      </c>
      <c r="E109" s="35">
        <v>4.8000000000000001E-2</v>
      </c>
      <c r="F109" s="1167"/>
    </row>
    <row r="110" spans="1:7" ht="18" customHeight="1">
      <c r="A110" s="1169"/>
      <c r="B110" s="1170"/>
      <c r="C110" s="1085"/>
      <c r="D110" s="32">
        <v>43405</v>
      </c>
      <c r="E110" s="33">
        <v>2.5999999999999999E-2</v>
      </c>
      <c r="F110" s="1167"/>
    </row>
    <row r="111" spans="1:7" ht="18" customHeight="1">
      <c r="A111" s="1169"/>
      <c r="B111" s="1170"/>
      <c r="C111" s="1085"/>
      <c r="D111" s="34">
        <v>43435</v>
      </c>
      <c r="E111" s="35">
        <v>3.2000000000000001E-2</v>
      </c>
      <c r="F111" s="1167"/>
    </row>
    <row r="112" spans="1:7" ht="18" customHeight="1">
      <c r="A112" s="1169"/>
      <c r="B112" s="1170"/>
      <c r="C112" s="1085"/>
      <c r="D112" s="34">
        <v>43466</v>
      </c>
      <c r="E112" s="35">
        <v>3.2000000000000001E-2</v>
      </c>
      <c r="F112" s="1167"/>
    </row>
    <row r="113" spans="1:7" ht="18" customHeight="1">
      <c r="A113" s="1169"/>
      <c r="B113" s="1170"/>
      <c r="C113" s="1085"/>
      <c r="D113" s="34">
        <v>43497</v>
      </c>
      <c r="E113" s="35">
        <v>3.5000000000000003E-2</v>
      </c>
      <c r="F113" s="1167"/>
    </row>
    <row r="114" spans="1:7" ht="18" customHeight="1">
      <c r="A114" s="1169"/>
      <c r="B114" s="1170"/>
      <c r="C114" s="1085"/>
      <c r="D114" s="34">
        <v>43525</v>
      </c>
      <c r="E114" s="35">
        <v>3.2000000000000001E-2</v>
      </c>
      <c r="F114" s="1168"/>
    </row>
    <row r="115" spans="1:7" ht="18" customHeight="1">
      <c r="A115" s="1169">
        <v>8.6999999999999993</v>
      </c>
      <c r="B115" s="1170" t="s">
        <v>462</v>
      </c>
      <c r="C115" s="1085"/>
      <c r="D115" s="34">
        <v>43191</v>
      </c>
      <c r="E115" s="35">
        <v>4.2999999999999997E-2</v>
      </c>
      <c r="F115" s="1166" t="s">
        <v>427</v>
      </c>
      <c r="G115" t="s">
        <v>295</v>
      </c>
    </row>
    <row r="116" spans="1:7" ht="18" customHeight="1">
      <c r="A116" s="1169"/>
      <c r="B116" s="1170"/>
      <c r="C116" s="1085"/>
      <c r="D116" s="32">
        <v>43221</v>
      </c>
      <c r="E116" s="33">
        <v>2.9000000000000001E-2</v>
      </c>
      <c r="F116" s="1167"/>
    </row>
    <row r="117" spans="1:7" ht="18" customHeight="1">
      <c r="A117" s="1169"/>
      <c r="B117" s="1170"/>
      <c r="C117" s="1085"/>
      <c r="D117" s="32">
        <v>43252</v>
      </c>
      <c r="E117" s="33">
        <v>2.5000000000000001E-2</v>
      </c>
      <c r="F117" s="1167"/>
    </row>
    <row r="118" spans="1:7" ht="18" customHeight="1">
      <c r="A118" s="1169"/>
      <c r="B118" s="1170"/>
      <c r="C118" s="1085"/>
      <c r="D118" s="32">
        <v>43282</v>
      </c>
      <c r="E118" s="33">
        <v>2.5999999999999999E-2</v>
      </c>
      <c r="F118" s="1167"/>
    </row>
    <row r="119" spans="1:7" ht="18" customHeight="1">
      <c r="A119" s="1169"/>
      <c r="B119" s="1170"/>
      <c r="C119" s="1085"/>
      <c r="D119" s="32">
        <v>43313</v>
      </c>
      <c r="E119" s="33">
        <v>2.3E-2</v>
      </c>
      <c r="F119" s="1167"/>
    </row>
    <row r="120" spans="1:7" ht="18" customHeight="1">
      <c r="A120" s="1169"/>
      <c r="B120" s="1170"/>
      <c r="C120" s="1085"/>
      <c r="D120" s="32">
        <v>43344</v>
      </c>
      <c r="E120" s="33">
        <v>2.9000000000000001E-2</v>
      </c>
      <c r="F120" s="1167"/>
    </row>
    <row r="121" spans="1:7" ht="18" customHeight="1">
      <c r="A121" s="1169"/>
      <c r="B121" s="1170"/>
      <c r="C121" s="1085"/>
      <c r="D121" s="32">
        <v>43374</v>
      </c>
      <c r="E121" s="33">
        <v>1.4999999999999999E-2</v>
      </c>
      <c r="F121" s="1167"/>
    </row>
    <row r="122" spans="1:7" ht="18" customHeight="1">
      <c r="A122" s="1169"/>
      <c r="B122" s="1170"/>
      <c r="C122" s="1085"/>
      <c r="D122" s="32">
        <v>43405</v>
      </c>
      <c r="E122" s="33">
        <v>0.03</v>
      </c>
      <c r="F122" s="1167"/>
    </row>
    <row r="123" spans="1:7" ht="18" customHeight="1">
      <c r="A123" s="1169"/>
      <c r="B123" s="1170"/>
      <c r="C123" s="1085"/>
      <c r="D123" s="32">
        <v>43435</v>
      </c>
      <c r="E123" s="33">
        <v>2.1999999999999999E-2</v>
      </c>
      <c r="F123" s="1167"/>
    </row>
    <row r="124" spans="1:7" ht="18" customHeight="1">
      <c r="A124" s="1169"/>
      <c r="B124" s="1170"/>
      <c r="C124" s="1085"/>
      <c r="D124" s="32">
        <v>43466</v>
      </c>
      <c r="E124" s="33">
        <v>2.9000000000000001E-2</v>
      </c>
      <c r="F124" s="1167"/>
    </row>
    <row r="125" spans="1:7" ht="18" customHeight="1">
      <c r="A125" s="1169"/>
      <c r="B125" s="1170"/>
      <c r="C125" s="1085"/>
      <c r="D125" s="34">
        <v>43497</v>
      </c>
      <c r="E125" s="35">
        <v>3.1E-2</v>
      </c>
      <c r="F125" s="1167"/>
    </row>
    <row r="126" spans="1:7" ht="18" customHeight="1">
      <c r="A126" s="1169"/>
      <c r="B126" s="1170"/>
      <c r="C126" s="1085"/>
      <c r="D126" s="34">
        <v>43525</v>
      </c>
      <c r="E126" s="35">
        <v>3.5000000000000003E-2</v>
      </c>
      <c r="F126" s="1168"/>
    </row>
    <row r="127" spans="1:7" ht="18" customHeight="1">
      <c r="A127" s="1171">
        <v>8.8000000000000007</v>
      </c>
      <c r="B127" s="1170" t="s">
        <v>285</v>
      </c>
      <c r="C127" s="1085"/>
      <c r="D127" s="32">
        <v>43191</v>
      </c>
      <c r="E127" s="33">
        <v>2.7E-2</v>
      </c>
      <c r="F127" s="1166" t="s">
        <v>399</v>
      </c>
      <c r="G127" t="s">
        <v>295</v>
      </c>
    </row>
    <row r="128" spans="1:7" ht="18" customHeight="1">
      <c r="A128" s="1171"/>
      <c r="B128" s="1170"/>
      <c r="C128" s="1085"/>
      <c r="D128" s="34">
        <v>43221</v>
      </c>
      <c r="E128" s="35">
        <v>5.2999999999999999E-2</v>
      </c>
      <c r="F128" s="1172"/>
    </row>
    <row r="129" spans="1:6" ht="18" customHeight="1">
      <c r="A129" s="1171"/>
      <c r="B129" s="1170"/>
      <c r="C129" s="1085"/>
      <c r="D129" s="34">
        <v>43252</v>
      </c>
      <c r="E129" s="35">
        <v>5.0999999999999997E-2</v>
      </c>
      <c r="F129" s="1172"/>
    </row>
    <row r="130" spans="1:6" ht="18" customHeight="1">
      <c r="A130" s="1171"/>
      <c r="B130" s="1170"/>
      <c r="C130" s="1085"/>
      <c r="D130" s="34">
        <v>43282</v>
      </c>
      <c r="E130" s="35">
        <v>0.14299999999999999</v>
      </c>
      <c r="F130" s="1172"/>
    </row>
    <row r="131" spans="1:6" ht="18" customHeight="1">
      <c r="A131" s="1171"/>
      <c r="B131" s="1170"/>
      <c r="C131" s="1085"/>
      <c r="D131" s="34">
        <v>43313</v>
      </c>
      <c r="E131" s="35">
        <v>4.5999999999999999E-2</v>
      </c>
      <c r="F131" s="1172"/>
    </row>
    <row r="132" spans="1:6" ht="18" customHeight="1">
      <c r="A132" s="1171"/>
      <c r="B132" s="1170"/>
      <c r="C132" s="1085"/>
      <c r="D132" s="34">
        <v>43344</v>
      </c>
      <c r="E132" s="35">
        <v>0.128</v>
      </c>
      <c r="F132" s="1172"/>
    </row>
    <row r="133" spans="1:6" ht="18" customHeight="1">
      <c r="A133" s="1171"/>
      <c r="B133" s="1170"/>
      <c r="C133" s="1085"/>
      <c r="D133" s="34">
        <v>43374</v>
      </c>
      <c r="E133" s="35">
        <v>9.6000000000000002E-2</v>
      </c>
      <c r="F133" s="1172"/>
    </row>
    <row r="134" spans="1:6" ht="18" customHeight="1">
      <c r="A134" s="1171"/>
      <c r="B134" s="1170"/>
      <c r="C134" s="1085"/>
      <c r="D134" s="32">
        <v>43405</v>
      </c>
      <c r="E134" s="33">
        <v>2.1000000000000001E-2</v>
      </c>
      <c r="F134" s="1172"/>
    </row>
    <row r="135" spans="1:6" ht="18" customHeight="1">
      <c r="A135" s="1171"/>
      <c r="B135" s="1170"/>
      <c r="C135" s="1085"/>
      <c r="D135" s="34">
        <v>43435</v>
      </c>
      <c r="E135" s="35">
        <v>7.6999999999999999E-2</v>
      </c>
      <c r="F135" s="1172"/>
    </row>
    <row r="136" spans="1:6" ht="18" customHeight="1">
      <c r="A136" s="1171"/>
      <c r="B136" s="1170"/>
      <c r="C136" s="1085"/>
      <c r="D136" s="34">
        <v>43466</v>
      </c>
      <c r="E136" s="35">
        <v>4.1000000000000002E-2</v>
      </c>
      <c r="F136" s="1172"/>
    </row>
    <row r="137" spans="1:6" ht="18" customHeight="1">
      <c r="A137" s="1171"/>
      <c r="B137" s="1170"/>
      <c r="C137" s="1085"/>
      <c r="D137" s="32">
        <v>43497</v>
      </c>
      <c r="E137" s="33">
        <v>0</v>
      </c>
      <c r="F137" s="1172"/>
    </row>
    <row r="138" spans="1:6" ht="18" customHeight="1">
      <c r="A138" s="1171"/>
      <c r="B138" s="1170"/>
      <c r="C138" s="1085"/>
      <c r="D138" s="34">
        <v>43525</v>
      </c>
      <c r="E138" s="35">
        <v>9.5000000000000001E-2</v>
      </c>
      <c r="F138" s="1173"/>
    </row>
  </sheetData>
  <mergeCells count="53">
    <mergeCell ref="F1:F2"/>
    <mergeCell ref="A1:A2"/>
    <mergeCell ref="B1:B2"/>
    <mergeCell ref="C1:C2"/>
    <mergeCell ref="C29:C40"/>
    <mergeCell ref="B29:B40"/>
    <mergeCell ref="A29:A40"/>
    <mergeCell ref="D1:E2"/>
    <mergeCell ref="A4:F4"/>
    <mergeCell ref="A3:F3"/>
    <mergeCell ref="F79:F90"/>
    <mergeCell ref="C79:C90"/>
    <mergeCell ref="F67:F78"/>
    <mergeCell ref="A67:A78"/>
    <mergeCell ref="B67:B78"/>
    <mergeCell ref="C67:C78"/>
    <mergeCell ref="B79:B90"/>
    <mergeCell ref="A79:A90"/>
    <mergeCell ref="A42:F42"/>
    <mergeCell ref="A5:A16"/>
    <mergeCell ref="B5:B16"/>
    <mergeCell ref="F5:F16"/>
    <mergeCell ref="C5:C16"/>
    <mergeCell ref="A17:A28"/>
    <mergeCell ref="B17:B28"/>
    <mergeCell ref="C17:C28"/>
    <mergeCell ref="F17:F28"/>
    <mergeCell ref="F29:F40"/>
    <mergeCell ref="A41:F41"/>
    <mergeCell ref="B43:B54"/>
    <mergeCell ref="A43:A54"/>
    <mergeCell ref="C43:C54"/>
    <mergeCell ref="F43:F54"/>
    <mergeCell ref="A55:A66"/>
    <mergeCell ref="B55:B66"/>
    <mergeCell ref="C55:C66"/>
    <mergeCell ref="F55:F66"/>
    <mergeCell ref="C91:C102"/>
    <mergeCell ref="B91:B102"/>
    <mergeCell ref="A91:A102"/>
    <mergeCell ref="F91:F102"/>
    <mergeCell ref="F103:F114"/>
    <mergeCell ref="F115:F126"/>
    <mergeCell ref="A103:A114"/>
    <mergeCell ref="B103:B114"/>
    <mergeCell ref="C103:C114"/>
    <mergeCell ref="A127:A138"/>
    <mergeCell ref="B127:B138"/>
    <mergeCell ref="C127:C138"/>
    <mergeCell ref="F127:F138"/>
    <mergeCell ref="A115:A126"/>
    <mergeCell ref="B115:B126"/>
    <mergeCell ref="C115:C126"/>
  </mergeCells>
  <hyperlinks>
    <hyperlink ref="A5:A16" location="Data!FQ1" display="Data!FQ1"/>
    <hyperlink ref="A127:A138" location="Data!GZ1" display="Data!GZ1"/>
  </hyperlinks>
  <pageMargins left="0.70866141732283472" right="0.70866141732283472" top="0.74803149606299213" bottom="0.74803149606299213" header="0.31496062992125984" footer="0.31496062992125984"/>
  <pageSetup paperSize="9" scale="54" fitToHeight="3" orientation="landscape" r:id="rId1"/>
  <headerFooter>
    <oddHeader>&amp;L&amp;"Arial,Bold"DoSA and Cancellations&amp;R&amp;"Arial,Bold"Corporate Balance Scorecard 2018-19</oddHeader>
  </headerFooter>
  <rowBreaks count="2" manualBreakCount="2">
    <brk id="40" max="6" man="1"/>
    <brk id="90" max="6" man="1"/>
  </rowBreaks>
  <drawing r:id="rId2"/>
</worksheet>
</file>

<file path=xl/worksheets/sheet4.xml><?xml version="1.0" encoding="utf-8"?>
<worksheet xmlns="http://schemas.openxmlformats.org/spreadsheetml/2006/main" xmlns:r="http://schemas.openxmlformats.org/officeDocument/2006/relationships">
  <sheetPr>
    <tabColor rgb="FFC00000"/>
  </sheetPr>
  <dimension ref="A1:AS139"/>
  <sheetViews>
    <sheetView topLeftCell="A136" zoomScaleNormal="100" workbookViewId="0">
      <selection activeCell="J15" sqref="J15"/>
    </sheetView>
  </sheetViews>
  <sheetFormatPr defaultRowHeight="12.75"/>
  <cols>
    <col min="1" max="1" width="5.5703125" customWidth="1"/>
    <col min="2" max="2" width="17.140625" customWidth="1"/>
    <col min="3" max="3" width="134.42578125" customWidth="1"/>
    <col min="4" max="4" width="7.85546875" customWidth="1"/>
    <col min="6" max="6" width="18.5703125" customWidth="1"/>
    <col min="7" max="7" width="0" hidden="1" customWidth="1"/>
  </cols>
  <sheetData>
    <row r="1" spans="1:11">
      <c r="A1" s="1190" t="s">
        <v>3</v>
      </c>
      <c r="B1" s="1192" t="s">
        <v>34</v>
      </c>
      <c r="C1" s="1192" t="s">
        <v>33</v>
      </c>
      <c r="D1" s="1112" t="s">
        <v>45</v>
      </c>
      <c r="E1" s="1113"/>
      <c r="F1" s="1203" t="s">
        <v>32</v>
      </c>
    </row>
    <row r="2" spans="1:11" ht="30" customHeight="1" thickBot="1">
      <c r="A2" s="1191"/>
      <c r="B2" s="1193"/>
      <c r="C2" s="1193"/>
      <c r="D2" s="1114"/>
      <c r="E2" s="1115"/>
      <c r="F2" s="1204"/>
    </row>
    <row r="3" spans="1:11" ht="18.75" thickBot="1">
      <c r="A3" s="1196" t="s">
        <v>189</v>
      </c>
      <c r="B3" s="1197"/>
      <c r="C3" s="1197"/>
      <c r="D3" s="1197"/>
      <c r="E3" s="1197"/>
      <c r="F3" s="1205"/>
    </row>
    <row r="4" spans="1:11" ht="18" customHeight="1">
      <c r="A4" s="1181">
        <v>1.1000000000000001</v>
      </c>
      <c r="B4" s="1106" t="s">
        <v>190</v>
      </c>
      <c r="C4" s="1174"/>
      <c r="D4" s="9">
        <v>43221</v>
      </c>
      <c r="E4" s="45">
        <v>0</v>
      </c>
      <c r="F4" s="1206" t="s">
        <v>431</v>
      </c>
      <c r="G4" t="s">
        <v>294</v>
      </c>
    </row>
    <row r="5" spans="1:11" ht="18" customHeight="1">
      <c r="A5" s="1181"/>
      <c r="B5" s="1106"/>
      <c r="C5" s="1174"/>
      <c r="D5" s="9">
        <v>43252</v>
      </c>
      <c r="E5" s="45">
        <v>1</v>
      </c>
      <c r="F5" s="1183"/>
    </row>
    <row r="6" spans="1:11" ht="18" customHeight="1">
      <c r="A6" s="1181"/>
      <c r="B6" s="1106"/>
      <c r="C6" s="1174"/>
      <c r="D6" s="9">
        <v>43282</v>
      </c>
      <c r="E6" s="45">
        <v>0</v>
      </c>
      <c r="F6" s="1183"/>
    </row>
    <row r="7" spans="1:11" ht="18" customHeight="1">
      <c r="A7" s="1181"/>
      <c r="B7" s="1106"/>
      <c r="C7" s="1174"/>
      <c r="D7" s="8">
        <v>43313</v>
      </c>
      <c r="E7" s="78">
        <v>3</v>
      </c>
      <c r="F7" s="1183"/>
    </row>
    <row r="8" spans="1:11" ht="18" customHeight="1">
      <c r="A8" s="1181"/>
      <c r="B8" s="1106"/>
      <c r="C8" s="1174"/>
      <c r="D8" s="8">
        <v>43344</v>
      </c>
      <c r="E8" s="78">
        <v>4</v>
      </c>
      <c r="F8" s="1183"/>
    </row>
    <row r="9" spans="1:11" ht="18" customHeight="1">
      <c r="A9" s="1181"/>
      <c r="B9" s="1106"/>
      <c r="C9" s="1174"/>
      <c r="D9" s="8">
        <v>43374</v>
      </c>
      <c r="E9" s="78">
        <v>3</v>
      </c>
      <c r="F9" s="1183"/>
    </row>
    <row r="10" spans="1:11" ht="18" customHeight="1">
      <c r="A10" s="1181"/>
      <c r="B10" s="1106"/>
      <c r="C10" s="1174"/>
      <c r="D10" s="9">
        <v>43405</v>
      </c>
      <c r="E10" s="45">
        <v>1</v>
      </c>
      <c r="F10" s="1183"/>
    </row>
    <row r="11" spans="1:11" ht="18" customHeight="1">
      <c r="A11" s="1181"/>
      <c r="B11" s="1106"/>
      <c r="C11" s="1174"/>
      <c r="D11" s="9">
        <v>43435</v>
      </c>
      <c r="E11" s="45">
        <v>0</v>
      </c>
      <c r="F11" s="1183"/>
    </row>
    <row r="12" spans="1:11" ht="18" customHeight="1">
      <c r="A12" s="1181"/>
      <c r="B12" s="1106"/>
      <c r="C12" s="1174"/>
      <c r="D12" s="8">
        <v>43466</v>
      </c>
      <c r="E12" s="78">
        <v>3</v>
      </c>
      <c r="F12" s="1183"/>
    </row>
    <row r="13" spans="1:11" ht="18" customHeight="1">
      <c r="A13" s="1181"/>
      <c r="B13" s="1106"/>
      <c r="C13" s="1174"/>
      <c r="D13" s="9">
        <v>43497</v>
      </c>
      <c r="E13" s="45">
        <v>0</v>
      </c>
      <c r="F13" s="1183"/>
    </row>
    <row r="14" spans="1:11" ht="18" customHeight="1">
      <c r="A14" s="1181"/>
      <c r="B14" s="1106"/>
      <c r="C14" s="1174"/>
      <c r="D14" s="9">
        <v>43525</v>
      </c>
      <c r="E14" s="45">
        <v>1</v>
      </c>
      <c r="F14" s="1183"/>
    </row>
    <row r="15" spans="1:11" ht="18" customHeight="1" thickBot="1">
      <c r="A15" s="1181"/>
      <c r="B15" s="1106"/>
      <c r="C15" s="1174"/>
      <c r="D15" s="9">
        <v>43556</v>
      </c>
      <c r="E15" s="45">
        <v>0</v>
      </c>
      <c r="F15" s="1207"/>
      <c r="K15" s="5"/>
    </row>
    <row r="16" spans="1:11" ht="16.5" thickBot="1">
      <c r="A16" s="1208" t="s">
        <v>191</v>
      </c>
      <c r="B16" s="1209"/>
      <c r="C16" s="1209"/>
      <c r="D16" s="1210"/>
      <c r="E16" s="1210"/>
      <c r="F16" s="1211"/>
    </row>
    <row r="17" spans="1:44" ht="18" customHeight="1">
      <c r="A17" s="1103">
        <v>2.1</v>
      </c>
      <c r="B17" s="1200" t="s">
        <v>192</v>
      </c>
      <c r="C17" s="1085"/>
      <c r="D17" s="11">
        <v>43221</v>
      </c>
      <c r="E17" s="29">
        <v>4.7E-2</v>
      </c>
      <c r="F17" s="1166" t="s">
        <v>467</v>
      </c>
      <c r="G17" t="s">
        <v>294</v>
      </c>
    </row>
    <row r="18" spans="1:44" ht="18" customHeight="1">
      <c r="A18" s="1103"/>
      <c r="B18" s="1200"/>
      <c r="C18" s="1085"/>
      <c r="D18" s="11">
        <v>43252</v>
      </c>
      <c r="E18" s="29">
        <v>5.2999999999999999E-2</v>
      </c>
      <c r="F18" s="1167"/>
    </row>
    <row r="19" spans="1:44" ht="18" customHeight="1">
      <c r="A19" s="1103"/>
      <c r="B19" s="1200"/>
      <c r="C19" s="1085"/>
      <c r="D19" s="40">
        <v>43282</v>
      </c>
      <c r="E19" s="75">
        <v>3.5999999999999997E-2</v>
      </c>
      <c r="F19" s="1167"/>
    </row>
    <row r="20" spans="1:44" ht="18" customHeight="1">
      <c r="A20" s="1103"/>
      <c r="B20" s="1200"/>
      <c r="C20" s="1085"/>
      <c r="D20" s="9">
        <v>43313</v>
      </c>
      <c r="E20" s="15">
        <v>1.9E-2</v>
      </c>
      <c r="F20" s="1167"/>
    </row>
    <row r="21" spans="1:44" ht="18" customHeight="1">
      <c r="A21" s="1103"/>
      <c r="B21" s="1200"/>
      <c r="C21" s="1085"/>
      <c r="D21" s="9">
        <v>43344</v>
      </c>
      <c r="E21" s="15">
        <v>1.6E-2</v>
      </c>
      <c r="F21" s="1167"/>
    </row>
    <row r="22" spans="1:44" ht="18" customHeight="1">
      <c r="A22" s="1103"/>
      <c r="B22" s="1200"/>
      <c r="C22" s="1085"/>
      <c r="D22" s="9">
        <v>43374</v>
      </c>
      <c r="E22" s="75">
        <v>5.0000000000000001E-3</v>
      </c>
      <c r="F22" s="1167"/>
    </row>
    <row r="23" spans="1:44" ht="18" customHeight="1">
      <c r="A23" s="1103"/>
      <c r="B23" s="1200"/>
      <c r="C23" s="1085"/>
      <c r="D23" s="9">
        <v>43405</v>
      </c>
      <c r="E23" s="15">
        <v>1.2999999999999999E-2</v>
      </c>
      <c r="F23" s="1167"/>
    </row>
    <row r="24" spans="1:44" ht="18" customHeight="1">
      <c r="A24" s="1103"/>
      <c r="B24" s="1200"/>
      <c r="C24" s="1085"/>
      <c r="D24" s="9">
        <v>43435</v>
      </c>
      <c r="E24" s="15">
        <v>1.2999999999999999E-2</v>
      </c>
      <c r="F24" s="1167"/>
    </row>
    <row r="25" spans="1:44" ht="18" customHeight="1">
      <c r="A25" s="1103"/>
      <c r="B25" s="1200"/>
      <c r="C25" s="1085"/>
      <c r="D25" s="9">
        <v>43466</v>
      </c>
      <c r="E25" s="15">
        <v>1.6E-2</v>
      </c>
      <c r="F25" s="1167"/>
    </row>
    <row r="26" spans="1:44" ht="18" customHeight="1">
      <c r="A26" s="1103"/>
      <c r="B26" s="1200"/>
      <c r="C26" s="1085"/>
      <c r="D26" s="9">
        <v>43497</v>
      </c>
      <c r="E26" s="15">
        <v>1.4999999999999999E-2</v>
      </c>
      <c r="F26" s="1167"/>
    </row>
    <row r="27" spans="1:44" ht="18" customHeight="1">
      <c r="A27" s="1103"/>
      <c r="B27" s="1200"/>
      <c r="C27" s="1085"/>
      <c r="D27" s="9">
        <v>43525</v>
      </c>
      <c r="E27" s="15">
        <v>0.01</v>
      </c>
      <c r="F27" s="1167"/>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8" customHeight="1" thickBot="1">
      <c r="A28" s="1199"/>
      <c r="B28" s="1201"/>
      <c r="C28" s="1162"/>
      <c r="D28" s="9">
        <v>43556</v>
      </c>
      <c r="E28" s="15">
        <v>2.1999999999999999E-2</v>
      </c>
      <c r="F28" s="1202"/>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8" customHeight="1" thickBot="1">
      <c r="A29" s="1212" t="s">
        <v>1</v>
      </c>
      <c r="B29" s="1213"/>
      <c r="C29" s="1213"/>
      <c r="D29" s="1214"/>
      <c r="E29" s="1214"/>
      <c r="F29" s="1215"/>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5"/>
    </row>
    <row r="30" spans="1:44" ht="18" customHeight="1">
      <c r="A30" s="1216">
        <v>2.2000000000000002</v>
      </c>
      <c r="B30" s="1217" t="s">
        <v>194</v>
      </c>
      <c r="C30" s="1218"/>
      <c r="D30" s="42">
        <v>43191</v>
      </c>
      <c r="E30" s="41" t="s">
        <v>28</v>
      </c>
      <c r="F30" s="1219" t="s">
        <v>288</v>
      </c>
      <c r="G30" t="s">
        <v>294</v>
      </c>
    </row>
    <row r="31" spans="1:44" ht="18" customHeight="1">
      <c r="A31" s="1103"/>
      <c r="B31" s="1200"/>
      <c r="C31" s="1085"/>
      <c r="D31" s="42">
        <v>43221</v>
      </c>
      <c r="E31" s="41" t="s">
        <v>28</v>
      </c>
      <c r="F31" s="1220"/>
    </row>
    <row r="32" spans="1:44" ht="18" customHeight="1">
      <c r="A32" s="1103"/>
      <c r="B32" s="1200"/>
      <c r="C32" s="1085"/>
      <c r="D32" s="43">
        <v>43252</v>
      </c>
      <c r="E32" s="44" t="s">
        <v>28</v>
      </c>
      <c r="F32" s="1220"/>
    </row>
    <row r="33" spans="1:43" ht="18" customHeight="1">
      <c r="A33" s="1103"/>
      <c r="B33" s="1200"/>
      <c r="C33" s="1085"/>
      <c r="D33" s="43">
        <v>43282</v>
      </c>
      <c r="E33" s="44" t="s">
        <v>28</v>
      </c>
      <c r="F33" s="1220"/>
    </row>
    <row r="34" spans="1:43" ht="18" customHeight="1">
      <c r="A34" s="1103"/>
      <c r="B34" s="1200"/>
      <c r="C34" s="1085"/>
      <c r="D34" s="43">
        <v>43313</v>
      </c>
      <c r="E34" s="44" t="s">
        <v>28</v>
      </c>
      <c r="F34" s="1220"/>
      <c r="J34" s="5"/>
    </row>
    <row r="35" spans="1:43" ht="18" customHeight="1">
      <c r="A35" s="1103"/>
      <c r="B35" s="1200"/>
      <c r="C35" s="1085"/>
      <c r="D35" s="43">
        <v>43344</v>
      </c>
      <c r="E35" s="41" t="s">
        <v>28</v>
      </c>
      <c r="F35" s="1220"/>
      <c r="J35" s="5"/>
    </row>
    <row r="36" spans="1:43" ht="18" customHeight="1">
      <c r="A36" s="1103"/>
      <c r="B36" s="1200"/>
      <c r="C36" s="1085"/>
      <c r="D36" s="43">
        <v>43374</v>
      </c>
      <c r="E36" s="44" t="s">
        <v>28</v>
      </c>
      <c r="F36" s="1220"/>
    </row>
    <row r="37" spans="1:43" ht="18" customHeight="1">
      <c r="A37" s="1103"/>
      <c r="B37" s="1200"/>
      <c r="C37" s="1085"/>
      <c r="D37" s="43">
        <v>43405</v>
      </c>
      <c r="E37" s="44" t="s">
        <v>28</v>
      </c>
      <c r="F37" s="1220"/>
    </row>
    <row r="38" spans="1:43" ht="18" customHeight="1">
      <c r="A38" s="1103"/>
      <c r="B38" s="1200"/>
      <c r="C38" s="1085"/>
      <c r="D38" s="43">
        <v>43435</v>
      </c>
      <c r="E38" s="44" t="s">
        <v>28</v>
      </c>
      <c r="F38" s="1220"/>
    </row>
    <row r="39" spans="1:43" ht="18" customHeight="1">
      <c r="A39" s="1103"/>
      <c r="B39" s="1200"/>
      <c r="C39" s="1085"/>
      <c r="D39" s="42">
        <v>43466</v>
      </c>
      <c r="E39" s="41" t="s">
        <v>28</v>
      </c>
      <c r="F39" s="1220"/>
    </row>
    <row r="40" spans="1:43" ht="18" customHeight="1">
      <c r="A40" s="1103"/>
      <c r="B40" s="1200"/>
      <c r="C40" s="1085"/>
      <c r="D40" s="42">
        <v>43497</v>
      </c>
      <c r="E40" s="44" t="s">
        <v>28</v>
      </c>
      <c r="F40" s="1220"/>
    </row>
    <row r="41" spans="1:43" ht="18" customHeight="1">
      <c r="A41" s="1103"/>
      <c r="B41" s="1200"/>
      <c r="C41" s="1085"/>
      <c r="D41" s="42">
        <v>43525</v>
      </c>
      <c r="E41" s="41" t="s">
        <v>28</v>
      </c>
      <c r="F41" s="1221"/>
    </row>
    <row r="42" spans="1:43" ht="18" customHeight="1" thickBot="1">
      <c r="A42" s="1222" t="s">
        <v>25</v>
      </c>
      <c r="B42" s="1223"/>
      <c r="C42" s="1223"/>
      <c r="D42" s="1223"/>
      <c r="E42" s="1223"/>
      <c r="F42" s="1224"/>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ht="18" customHeight="1">
      <c r="A43" s="1228">
        <v>3.1</v>
      </c>
      <c r="B43" s="1226" t="s">
        <v>463</v>
      </c>
      <c r="C43" s="1163"/>
      <c r="D43" s="9">
        <v>43221</v>
      </c>
      <c r="E43" s="27">
        <v>-2E-3</v>
      </c>
      <c r="F43" s="1225" t="s">
        <v>448</v>
      </c>
      <c r="G43" t="s">
        <v>295</v>
      </c>
    </row>
    <row r="44" spans="1:43" ht="18" customHeight="1">
      <c r="A44" s="1103"/>
      <c r="B44" s="1227"/>
      <c r="C44" s="1085"/>
      <c r="D44" s="11">
        <v>43252</v>
      </c>
      <c r="E44" s="29">
        <v>-0.184</v>
      </c>
      <c r="F44" s="1167"/>
      <c r="H44" s="60"/>
    </row>
    <row r="45" spans="1:43" ht="18" customHeight="1">
      <c r="A45" s="1103"/>
      <c r="B45" s="1227"/>
      <c r="C45" s="1085"/>
      <c r="D45" s="76">
        <v>43282</v>
      </c>
      <c r="E45" s="58">
        <v>-0.214</v>
      </c>
      <c r="F45" s="1167"/>
    </row>
    <row r="46" spans="1:43" ht="18" customHeight="1">
      <c r="A46" s="1103"/>
      <c r="B46" s="1227"/>
      <c r="C46" s="1085"/>
      <c r="D46" s="11">
        <v>43313</v>
      </c>
      <c r="E46" s="77">
        <v>-0.20100000000000001</v>
      </c>
      <c r="F46" s="1167"/>
    </row>
    <row r="47" spans="1:43" ht="18" customHeight="1">
      <c r="A47" s="1103"/>
      <c r="B47" s="1227"/>
      <c r="C47" s="1085"/>
      <c r="D47" s="11">
        <v>43344</v>
      </c>
      <c r="E47" s="77">
        <v>-0.16700000000000001</v>
      </c>
      <c r="F47" s="1167"/>
    </row>
    <row r="48" spans="1:43" ht="18" customHeight="1">
      <c r="A48" s="1103"/>
      <c r="B48" s="1227"/>
      <c r="C48" s="1085"/>
      <c r="D48" s="9">
        <v>43374</v>
      </c>
      <c r="E48" s="59">
        <v>-5.6000000000000001E-2</v>
      </c>
      <c r="F48" s="1167"/>
    </row>
    <row r="49" spans="1:7" ht="18" customHeight="1">
      <c r="A49" s="1103"/>
      <c r="B49" s="1227"/>
      <c r="C49" s="1085"/>
      <c r="D49" s="9">
        <v>43405</v>
      </c>
      <c r="E49" s="15">
        <v>6.0999999999999999E-2</v>
      </c>
      <c r="F49" s="1167"/>
    </row>
    <row r="50" spans="1:7" ht="18" customHeight="1">
      <c r="A50" s="1103"/>
      <c r="B50" s="1227"/>
      <c r="C50" s="1085"/>
      <c r="D50" s="9">
        <v>43435</v>
      </c>
      <c r="E50" s="15">
        <v>9.1999999999999998E-2</v>
      </c>
      <c r="F50" s="1167"/>
    </row>
    <row r="51" spans="1:7" ht="18" customHeight="1">
      <c r="A51" s="1103"/>
      <c r="B51" s="1227"/>
      <c r="C51" s="1085"/>
      <c r="D51" s="9">
        <v>43466</v>
      </c>
      <c r="E51" s="15">
        <v>0.26</v>
      </c>
      <c r="F51" s="1167"/>
    </row>
    <row r="52" spans="1:7" ht="18" customHeight="1">
      <c r="A52" s="1103"/>
      <c r="B52" s="1227"/>
      <c r="C52" s="1085"/>
      <c r="D52" s="9">
        <v>43497</v>
      </c>
      <c r="E52" s="15">
        <v>0.37</v>
      </c>
      <c r="F52" s="1167"/>
    </row>
    <row r="53" spans="1:7" ht="18" customHeight="1">
      <c r="A53" s="1103"/>
      <c r="B53" s="1227"/>
      <c r="C53" s="1085"/>
      <c r="D53" s="9">
        <v>43525</v>
      </c>
      <c r="E53" s="15">
        <v>0.437</v>
      </c>
      <c r="F53" s="1167"/>
    </row>
    <row r="54" spans="1:7" ht="18" customHeight="1">
      <c r="A54" s="1103"/>
      <c r="B54" s="1227"/>
      <c r="C54" s="1085"/>
      <c r="D54" s="9">
        <v>43556</v>
      </c>
      <c r="E54" s="15">
        <v>1.9E-2</v>
      </c>
      <c r="F54" s="1168"/>
    </row>
    <row r="55" spans="1:7" ht="18" customHeight="1">
      <c r="A55" s="1228">
        <v>3.2</v>
      </c>
      <c r="B55" s="1226" t="s">
        <v>464</v>
      </c>
      <c r="C55" s="1163"/>
      <c r="D55" s="9">
        <v>43221</v>
      </c>
      <c r="E55" s="27">
        <v>1.7999999999999999E-2</v>
      </c>
      <c r="F55" s="1166" t="s">
        <v>449</v>
      </c>
      <c r="G55" t="s">
        <v>295</v>
      </c>
    </row>
    <row r="56" spans="1:7" ht="18" customHeight="1">
      <c r="A56" s="1103"/>
      <c r="B56" s="1227"/>
      <c r="C56" s="1085"/>
      <c r="D56" s="9">
        <v>43252</v>
      </c>
      <c r="E56" s="27">
        <v>1.2E-2</v>
      </c>
      <c r="F56" s="1172"/>
    </row>
    <row r="57" spans="1:7" ht="18" customHeight="1">
      <c r="A57" s="1103"/>
      <c r="B57" s="1227"/>
      <c r="C57" s="1085"/>
      <c r="D57" s="40">
        <v>43282</v>
      </c>
      <c r="E57" s="59">
        <v>0.01</v>
      </c>
      <c r="F57" s="1172"/>
    </row>
    <row r="58" spans="1:7" ht="18" customHeight="1">
      <c r="A58" s="1103"/>
      <c r="B58" s="1227"/>
      <c r="C58" s="1085"/>
      <c r="D58" s="9">
        <v>43313</v>
      </c>
      <c r="E58" s="15">
        <v>-4.0000000000000001E-3</v>
      </c>
      <c r="F58" s="1172"/>
    </row>
    <row r="59" spans="1:7" ht="18" customHeight="1">
      <c r="A59" s="1103"/>
      <c r="B59" s="1227"/>
      <c r="C59" s="1085"/>
      <c r="D59" s="9">
        <v>43344</v>
      </c>
      <c r="E59" s="15">
        <v>-3.0000000000000001E-3</v>
      </c>
      <c r="F59" s="1172"/>
    </row>
    <row r="60" spans="1:7" ht="18" customHeight="1">
      <c r="A60" s="1103"/>
      <c r="B60" s="1227"/>
      <c r="C60" s="1085"/>
      <c r="D60" s="9">
        <v>43374</v>
      </c>
      <c r="E60" s="59">
        <v>1.0999999999999999E-2</v>
      </c>
      <c r="F60" s="1172"/>
    </row>
    <row r="61" spans="1:7" ht="18" customHeight="1">
      <c r="A61" s="1103"/>
      <c r="B61" s="1227"/>
      <c r="C61" s="1085"/>
      <c r="D61" s="9">
        <v>43405</v>
      </c>
      <c r="E61" s="15">
        <v>1.9E-2</v>
      </c>
      <c r="F61" s="1172"/>
    </row>
    <row r="62" spans="1:7" ht="18" customHeight="1">
      <c r="A62" s="1103"/>
      <c r="B62" s="1227"/>
      <c r="C62" s="1085"/>
      <c r="D62" s="40">
        <v>43435</v>
      </c>
      <c r="E62" s="75">
        <v>1.2E-2</v>
      </c>
      <c r="F62" s="1172"/>
    </row>
    <row r="63" spans="1:7" ht="18" customHeight="1">
      <c r="A63" s="1103"/>
      <c r="B63" s="1227"/>
      <c r="C63" s="1085"/>
      <c r="D63" s="40">
        <v>43466</v>
      </c>
      <c r="E63" s="75">
        <v>0.02</v>
      </c>
      <c r="F63" s="1172"/>
    </row>
    <row r="64" spans="1:7" ht="18" customHeight="1">
      <c r="A64" s="1103"/>
      <c r="B64" s="1227"/>
      <c r="C64" s="1085"/>
      <c r="D64" s="40">
        <v>43497</v>
      </c>
      <c r="E64" s="75">
        <v>2.8000000000000001E-2</v>
      </c>
      <c r="F64" s="1172"/>
    </row>
    <row r="65" spans="1:45" ht="18" customHeight="1">
      <c r="A65" s="1103"/>
      <c r="B65" s="1227"/>
      <c r="C65" s="1085"/>
      <c r="D65" s="40">
        <v>43525</v>
      </c>
      <c r="E65" s="75">
        <v>3.9E-2</v>
      </c>
      <c r="F65" s="1172"/>
    </row>
    <row r="66" spans="1:45" ht="18" customHeight="1" thickBot="1">
      <c r="A66" s="1199"/>
      <c r="B66" s="1229"/>
      <c r="C66" s="1162"/>
      <c r="D66" s="40">
        <v>43556</v>
      </c>
      <c r="E66" s="75">
        <v>-2E-3</v>
      </c>
      <c r="F66" s="1172"/>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row>
    <row r="67" spans="1:45" ht="18" customHeight="1" thickBot="1">
      <c r="A67" s="1212" t="s">
        <v>24</v>
      </c>
      <c r="B67" s="1213"/>
      <c r="C67" s="1213"/>
      <c r="D67" s="1213"/>
      <c r="E67" s="1213"/>
      <c r="F67" s="1215"/>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5"/>
      <c r="AS67" s="5"/>
    </row>
    <row r="68" spans="1:45" ht="18" customHeight="1">
      <c r="A68" s="1228">
        <v>4.0999999999999996</v>
      </c>
      <c r="B68" s="1230" t="s">
        <v>201</v>
      </c>
      <c r="C68" s="1163"/>
      <c r="D68" s="9">
        <v>43221</v>
      </c>
      <c r="E68" s="27">
        <v>0.83699999999999997</v>
      </c>
      <c r="F68" s="1225" t="s">
        <v>450</v>
      </c>
      <c r="G68" s="5" t="s">
        <v>295</v>
      </c>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row>
    <row r="69" spans="1:45" ht="18" customHeight="1">
      <c r="A69" s="1103"/>
      <c r="B69" s="1227"/>
      <c r="C69" s="1085"/>
      <c r="D69" s="9">
        <v>43252</v>
      </c>
      <c r="E69" s="27">
        <v>0.91200000000000003</v>
      </c>
      <c r="F69" s="1167"/>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row>
    <row r="70" spans="1:45" ht="18" customHeight="1">
      <c r="A70" s="1103"/>
      <c r="B70" s="1227"/>
      <c r="C70" s="1085"/>
      <c r="D70" s="40">
        <v>43282</v>
      </c>
      <c r="E70" s="59">
        <v>0.85399999999999998</v>
      </c>
      <c r="F70" s="1167"/>
    </row>
    <row r="71" spans="1:45" ht="18" customHeight="1">
      <c r="A71" s="1103"/>
      <c r="B71" s="1227"/>
      <c r="C71" s="1085"/>
      <c r="D71" s="9">
        <v>43313</v>
      </c>
      <c r="E71" s="15">
        <v>0.91900000000000004</v>
      </c>
      <c r="F71" s="1167"/>
    </row>
    <row r="72" spans="1:45" ht="18" customHeight="1">
      <c r="A72" s="1103"/>
      <c r="B72" s="1227"/>
      <c r="C72" s="1085"/>
      <c r="D72" s="9">
        <v>43344</v>
      </c>
      <c r="E72" s="15">
        <v>0.81699999999999995</v>
      </c>
      <c r="F72" s="1167"/>
    </row>
    <row r="73" spans="1:45" ht="18" customHeight="1">
      <c r="A73" s="1103"/>
      <c r="B73" s="1227"/>
      <c r="C73" s="1085"/>
      <c r="D73" s="9">
        <v>43374</v>
      </c>
      <c r="E73" s="59">
        <v>0.86299999999999999</v>
      </c>
      <c r="F73" s="1167"/>
    </row>
    <row r="74" spans="1:45" ht="18" customHeight="1">
      <c r="A74" s="1103"/>
      <c r="B74" s="1227"/>
      <c r="C74" s="1085"/>
      <c r="D74" s="9">
        <v>43405</v>
      </c>
      <c r="E74" s="15">
        <v>0.67600000000000005</v>
      </c>
      <c r="F74" s="1167"/>
    </row>
    <row r="75" spans="1:45" ht="18" customHeight="1">
      <c r="A75" s="1103"/>
      <c r="B75" s="1227"/>
      <c r="C75" s="1085"/>
      <c r="D75" s="8">
        <v>43435</v>
      </c>
      <c r="E75" s="774">
        <v>0.46300000000000002</v>
      </c>
      <c r="F75" s="1167"/>
    </row>
    <row r="76" spans="1:45" ht="18" customHeight="1">
      <c r="A76" s="1103"/>
      <c r="B76" s="1227"/>
      <c r="C76" s="1085"/>
      <c r="D76" s="9">
        <v>43466</v>
      </c>
      <c r="E76" s="15">
        <v>0.64700000000000002</v>
      </c>
      <c r="F76" s="1167"/>
    </row>
    <row r="77" spans="1:45" ht="18" customHeight="1">
      <c r="A77" s="1103"/>
      <c r="B77" s="1227"/>
      <c r="C77" s="1085"/>
      <c r="D77" s="9">
        <v>43497</v>
      </c>
      <c r="E77" s="15">
        <v>0.75900000000000001</v>
      </c>
      <c r="F77" s="1167"/>
    </row>
    <row r="78" spans="1:45" ht="18" customHeight="1">
      <c r="A78" s="1103"/>
      <c r="B78" s="1227"/>
      <c r="C78" s="1085"/>
      <c r="D78" s="9">
        <v>43525</v>
      </c>
      <c r="E78" s="15">
        <v>0.78100000000000003</v>
      </c>
      <c r="F78" s="1167"/>
    </row>
    <row r="79" spans="1:45" ht="18" customHeight="1">
      <c r="A79" s="1103"/>
      <c r="B79" s="1227"/>
      <c r="C79" s="1085"/>
      <c r="D79" s="9">
        <v>43556</v>
      </c>
      <c r="E79" s="15">
        <v>0.61599999999999999</v>
      </c>
      <c r="F79" s="1168"/>
    </row>
    <row r="80" spans="1:45" ht="18" customHeight="1">
      <c r="A80" s="1103">
        <v>4.2</v>
      </c>
      <c r="B80" s="1231" t="s">
        <v>203</v>
      </c>
      <c r="C80" s="1085"/>
      <c r="D80" s="9">
        <v>43221</v>
      </c>
      <c r="E80" s="27">
        <v>0.75900000000000001</v>
      </c>
      <c r="F80" s="1166" t="s">
        <v>451</v>
      </c>
      <c r="G80" t="s">
        <v>295</v>
      </c>
    </row>
    <row r="81" spans="1:9" ht="18" customHeight="1">
      <c r="A81" s="1103"/>
      <c r="B81" s="1231"/>
      <c r="C81" s="1085"/>
      <c r="D81" s="9">
        <v>43252</v>
      </c>
      <c r="E81" s="27">
        <v>0.623</v>
      </c>
      <c r="F81" s="1172"/>
    </row>
    <row r="82" spans="1:9" ht="18" customHeight="1">
      <c r="A82" s="1103"/>
      <c r="B82" s="1231"/>
      <c r="C82" s="1085"/>
      <c r="D82" s="40">
        <v>43282</v>
      </c>
      <c r="E82" s="59">
        <v>0.374</v>
      </c>
      <c r="F82" s="1172"/>
    </row>
    <row r="83" spans="1:9" ht="18" customHeight="1">
      <c r="A83" s="1103"/>
      <c r="B83" s="1231"/>
      <c r="C83" s="1085"/>
      <c r="D83" s="9">
        <v>43313</v>
      </c>
      <c r="E83" s="15">
        <v>0.53500000000000003</v>
      </c>
      <c r="F83" s="1172"/>
    </row>
    <row r="84" spans="1:9" ht="18" customHeight="1">
      <c r="A84" s="1103"/>
      <c r="B84" s="1231"/>
      <c r="C84" s="1085"/>
      <c r="D84" s="8">
        <v>43344</v>
      </c>
      <c r="E84" s="774">
        <v>0.63600000000000001</v>
      </c>
      <c r="F84" s="1172"/>
    </row>
    <row r="85" spans="1:9" ht="18" customHeight="1">
      <c r="A85" s="1103"/>
      <c r="B85" s="1231"/>
      <c r="C85" s="1085"/>
      <c r="D85" s="9">
        <v>43374</v>
      </c>
      <c r="E85" s="59">
        <v>0.68600000000000005</v>
      </c>
      <c r="F85" s="1172"/>
    </row>
    <row r="86" spans="1:9" ht="18" customHeight="1">
      <c r="A86" s="1103"/>
      <c r="B86" s="1231"/>
      <c r="C86" s="1085"/>
      <c r="D86" s="9">
        <v>43405</v>
      </c>
      <c r="E86" s="15">
        <v>0.73599999999999999</v>
      </c>
      <c r="F86" s="1172"/>
    </row>
    <row r="87" spans="1:9" ht="18" customHeight="1">
      <c r="A87" s="1103"/>
      <c r="B87" s="1231"/>
      <c r="C87" s="1085"/>
      <c r="D87" s="9">
        <v>43435</v>
      </c>
      <c r="E87" s="15">
        <v>0.45700000000000002</v>
      </c>
      <c r="F87" s="1172"/>
    </row>
    <row r="88" spans="1:9" ht="18" customHeight="1">
      <c r="A88" s="1103"/>
      <c r="B88" s="1231"/>
      <c r="C88" s="1085"/>
      <c r="D88" s="9">
        <v>43466</v>
      </c>
      <c r="E88" s="15">
        <v>0.54900000000000004</v>
      </c>
      <c r="F88" s="1172"/>
    </row>
    <row r="89" spans="1:9" ht="18" customHeight="1">
      <c r="A89" s="1103"/>
      <c r="B89" s="1231"/>
      <c r="C89" s="1085"/>
      <c r="D89" s="9">
        <v>43497</v>
      </c>
      <c r="E89" s="15">
        <v>0.746</v>
      </c>
      <c r="F89" s="1172"/>
    </row>
    <row r="90" spans="1:9" ht="18" customHeight="1">
      <c r="A90" s="1103"/>
      <c r="B90" s="1231"/>
      <c r="C90" s="1085"/>
      <c r="D90" s="9">
        <v>43525</v>
      </c>
      <c r="E90" s="15">
        <v>0.79100000000000004</v>
      </c>
      <c r="F90" s="1172"/>
    </row>
    <row r="91" spans="1:9" ht="18" customHeight="1">
      <c r="A91" s="1103"/>
      <c r="B91" s="1231"/>
      <c r="C91" s="1085"/>
      <c r="D91" s="8">
        <v>43556</v>
      </c>
      <c r="E91" s="774">
        <v>0.46500000000000002</v>
      </c>
      <c r="F91" s="1173"/>
      <c r="I91" s="16"/>
    </row>
    <row r="92" spans="1:9" ht="18" customHeight="1">
      <c r="A92" s="1103">
        <v>4.3</v>
      </c>
      <c r="B92" s="1231" t="s">
        <v>465</v>
      </c>
      <c r="C92" s="1085"/>
      <c r="D92" s="9">
        <v>43221</v>
      </c>
      <c r="E92" s="27">
        <v>3.0000000000000001E-3</v>
      </c>
      <c r="F92" s="1166" t="s">
        <v>452</v>
      </c>
      <c r="G92" t="s">
        <v>295</v>
      </c>
    </row>
    <row r="93" spans="1:9" ht="18" customHeight="1">
      <c r="A93" s="1103"/>
      <c r="B93" s="1231"/>
      <c r="C93" s="1085"/>
      <c r="D93" s="9">
        <v>43252</v>
      </c>
      <c r="E93" s="27">
        <v>-1.6E-2</v>
      </c>
      <c r="F93" s="1167"/>
    </row>
    <row r="94" spans="1:9" ht="18" customHeight="1">
      <c r="A94" s="1103"/>
      <c r="B94" s="1231"/>
      <c r="C94" s="1085"/>
      <c r="D94" s="40">
        <v>43282</v>
      </c>
      <c r="E94" s="59">
        <v>-1.9E-2</v>
      </c>
      <c r="F94" s="1167"/>
    </row>
    <row r="95" spans="1:9" ht="18" customHeight="1">
      <c r="A95" s="1103"/>
      <c r="B95" s="1231"/>
      <c r="C95" s="1085"/>
      <c r="D95" s="9">
        <v>43313</v>
      </c>
      <c r="E95" s="15">
        <v>-1.4E-2</v>
      </c>
      <c r="F95" s="1167"/>
    </row>
    <row r="96" spans="1:9" ht="18" customHeight="1">
      <c r="A96" s="1103"/>
      <c r="B96" s="1231"/>
      <c r="C96" s="1085"/>
      <c r="D96" s="9">
        <v>43344</v>
      </c>
      <c r="E96" s="15">
        <v>0</v>
      </c>
      <c r="F96" s="1167"/>
    </row>
    <row r="97" spans="1:7" ht="18" customHeight="1">
      <c r="A97" s="1103"/>
      <c r="B97" s="1231"/>
      <c r="C97" s="1085"/>
      <c r="D97" s="9">
        <v>43374</v>
      </c>
      <c r="E97" s="59">
        <v>6.0000000000000001E-3</v>
      </c>
      <c r="F97" s="1167"/>
    </row>
    <row r="98" spans="1:7" ht="18" customHeight="1">
      <c r="A98" s="1103"/>
      <c r="B98" s="1231"/>
      <c r="C98" s="1085"/>
      <c r="D98" s="9">
        <v>43405</v>
      </c>
      <c r="E98" s="15">
        <v>-0.01</v>
      </c>
      <c r="F98" s="1167"/>
    </row>
    <row r="99" spans="1:7" ht="18" customHeight="1">
      <c r="A99" s="1103"/>
      <c r="B99" s="1231"/>
      <c r="C99" s="1085"/>
      <c r="D99" s="9">
        <v>43435</v>
      </c>
      <c r="E99" s="15">
        <v>3.0000000000000001E-3</v>
      </c>
      <c r="F99" s="1167"/>
    </row>
    <row r="100" spans="1:7" ht="18" customHeight="1">
      <c r="A100" s="1103"/>
      <c r="B100" s="1231"/>
      <c r="C100" s="1085"/>
      <c r="D100" s="9">
        <v>43466</v>
      </c>
      <c r="E100" s="15">
        <v>3.4000000000000002E-2</v>
      </c>
      <c r="F100" s="1167"/>
    </row>
    <row r="101" spans="1:7" ht="18" customHeight="1">
      <c r="A101" s="1103"/>
      <c r="B101" s="1231"/>
      <c r="C101" s="1085"/>
      <c r="D101" s="9">
        <v>43497</v>
      </c>
      <c r="E101" s="15">
        <v>3.2000000000000001E-2</v>
      </c>
      <c r="F101" s="1167"/>
    </row>
    <row r="102" spans="1:7" ht="18" customHeight="1">
      <c r="A102" s="1103"/>
      <c r="B102" s="1231"/>
      <c r="C102" s="1085"/>
      <c r="D102" s="9">
        <v>43525</v>
      </c>
      <c r="E102" s="15">
        <v>0.01</v>
      </c>
      <c r="F102" s="1167"/>
    </row>
    <row r="103" spans="1:7" ht="18" customHeight="1">
      <c r="A103" s="1103"/>
      <c r="B103" s="1231"/>
      <c r="C103" s="1085"/>
      <c r="D103" s="9">
        <v>43556</v>
      </c>
      <c r="E103" s="15">
        <v>7.9000000000000001E-2</v>
      </c>
      <c r="F103" s="1168"/>
    </row>
    <row r="104" spans="1:7" ht="18" customHeight="1">
      <c r="A104" s="1128">
        <v>4.4000000000000004</v>
      </c>
      <c r="B104" s="1233" t="s">
        <v>207</v>
      </c>
      <c r="C104" s="1162"/>
      <c r="D104" s="9">
        <v>43191</v>
      </c>
      <c r="E104" s="27">
        <v>-3.6999999999999998E-2</v>
      </c>
      <c r="F104" s="1166" t="s">
        <v>453</v>
      </c>
      <c r="G104" t="s">
        <v>295</v>
      </c>
    </row>
    <row r="105" spans="1:7" ht="18" customHeight="1">
      <c r="A105" s="1129"/>
      <c r="B105" s="1234"/>
      <c r="C105" s="1154"/>
      <c r="D105" s="8">
        <v>43221</v>
      </c>
      <c r="E105" s="14">
        <v>-5.1999999999999998E-2</v>
      </c>
      <c r="F105" s="1167"/>
      <c r="G105" t="s">
        <v>279</v>
      </c>
    </row>
    <row r="106" spans="1:7" ht="18" customHeight="1">
      <c r="A106" s="1129"/>
      <c r="B106" s="1234"/>
      <c r="C106" s="1154"/>
      <c r="D106" s="8">
        <v>43252</v>
      </c>
      <c r="E106" s="14">
        <v>-6.2E-2</v>
      </c>
      <c r="F106" s="1167"/>
    </row>
    <row r="107" spans="1:7" ht="18" customHeight="1">
      <c r="A107" s="1129"/>
      <c r="B107" s="1234"/>
      <c r="C107" s="1154"/>
      <c r="D107" s="9">
        <v>43282</v>
      </c>
      <c r="E107" s="27">
        <v>-1.2E-2</v>
      </c>
      <c r="F107" s="1167"/>
    </row>
    <row r="108" spans="1:7" ht="18" customHeight="1">
      <c r="A108" s="1129"/>
      <c r="B108" s="1234"/>
      <c r="C108" s="1154"/>
      <c r="D108" s="9">
        <v>43313</v>
      </c>
      <c r="E108" s="27">
        <v>-3.0000000000000001E-3</v>
      </c>
      <c r="F108" s="1167"/>
    </row>
    <row r="109" spans="1:7" ht="18" customHeight="1">
      <c r="A109" s="1129"/>
      <c r="B109" s="1234"/>
      <c r="C109" s="1154"/>
      <c r="D109" s="9">
        <v>43344</v>
      </c>
      <c r="E109" s="27">
        <v>-2.3E-2</v>
      </c>
      <c r="F109" s="1167"/>
    </row>
    <row r="110" spans="1:7" ht="18" customHeight="1">
      <c r="A110" s="1129"/>
      <c r="B110" s="1234"/>
      <c r="C110" s="1154"/>
      <c r="D110" s="9">
        <v>43374</v>
      </c>
      <c r="E110" s="59">
        <v>2.5999999999999999E-2</v>
      </c>
      <c r="F110" s="1167"/>
    </row>
    <row r="111" spans="1:7" ht="18" customHeight="1">
      <c r="A111" s="1129"/>
      <c r="B111" s="1234"/>
      <c r="C111" s="1154"/>
      <c r="D111" s="9">
        <v>43405</v>
      </c>
      <c r="E111" s="15">
        <v>2.9000000000000001E-2</v>
      </c>
      <c r="F111" s="1167"/>
    </row>
    <row r="112" spans="1:7" ht="18" customHeight="1">
      <c r="A112" s="1129"/>
      <c r="B112" s="1234"/>
      <c r="C112" s="1154"/>
      <c r="D112" s="9">
        <v>43435</v>
      </c>
      <c r="E112" s="15">
        <v>1.7000000000000001E-2</v>
      </c>
      <c r="F112" s="1167"/>
    </row>
    <row r="113" spans="1:9" ht="18" customHeight="1">
      <c r="A113" s="1129"/>
      <c r="B113" s="1234"/>
      <c r="C113" s="1154"/>
      <c r="D113" s="9">
        <v>43466</v>
      </c>
      <c r="E113" s="15">
        <v>8.9999999999999993E-3</v>
      </c>
      <c r="F113" s="1167"/>
    </row>
    <row r="114" spans="1:9" ht="18" customHeight="1">
      <c r="A114" s="1129"/>
      <c r="B114" s="1234"/>
      <c r="C114" s="1154"/>
      <c r="D114" s="9">
        <v>43497</v>
      </c>
      <c r="E114" s="15">
        <v>2E-3</v>
      </c>
      <c r="F114" s="1167"/>
    </row>
    <row r="115" spans="1:9" ht="18" customHeight="1">
      <c r="A115" s="1130"/>
      <c r="B115" s="1235"/>
      <c r="C115" s="1163"/>
      <c r="D115" s="9">
        <v>43525</v>
      </c>
      <c r="E115" s="15">
        <v>-8.0000000000000002E-3</v>
      </c>
      <c r="F115" s="1168"/>
    </row>
    <row r="116" spans="1:9" ht="18" customHeight="1">
      <c r="A116" s="1105">
        <v>4.5</v>
      </c>
      <c r="B116" s="1232" t="s">
        <v>208</v>
      </c>
      <c r="C116" s="1085"/>
      <c r="D116" s="8">
        <v>43221</v>
      </c>
      <c r="E116" s="14">
        <v>0.57399999999999995</v>
      </c>
      <c r="F116" s="1166" t="s">
        <v>454</v>
      </c>
      <c r="G116" t="s">
        <v>295</v>
      </c>
    </row>
    <row r="117" spans="1:9" ht="18" customHeight="1">
      <c r="A117" s="1105"/>
      <c r="B117" s="1232"/>
      <c r="C117" s="1085"/>
      <c r="D117" s="9">
        <v>43252</v>
      </c>
      <c r="E117" s="27">
        <v>0.53300000000000003</v>
      </c>
      <c r="F117" s="1167"/>
    </row>
    <row r="118" spans="1:9" ht="18" customHeight="1">
      <c r="A118" s="1105"/>
      <c r="B118" s="1232"/>
      <c r="C118" s="1085"/>
      <c r="D118" s="40">
        <v>43282</v>
      </c>
      <c r="E118" s="59">
        <v>0.46500000000000002</v>
      </c>
      <c r="F118" s="1167"/>
    </row>
    <row r="119" spans="1:9" ht="18" customHeight="1">
      <c r="A119" s="1105"/>
      <c r="B119" s="1232"/>
      <c r="C119" s="1085"/>
      <c r="D119" s="9">
        <v>43313</v>
      </c>
      <c r="E119" s="15">
        <v>0.432</v>
      </c>
      <c r="F119" s="1167"/>
    </row>
    <row r="120" spans="1:9" ht="18" customHeight="1">
      <c r="A120" s="1105"/>
      <c r="B120" s="1232"/>
      <c r="C120" s="1085"/>
      <c r="D120" s="9">
        <v>43344</v>
      </c>
      <c r="E120" s="15">
        <v>0.46300000000000002</v>
      </c>
      <c r="F120" s="1167"/>
    </row>
    <row r="121" spans="1:9" ht="18" customHeight="1">
      <c r="A121" s="1105"/>
      <c r="B121" s="1232"/>
      <c r="C121" s="1085"/>
      <c r="D121" s="9">
        <v>43374</v>
      </c>
      <c r="E121" s="59">
        <v>0.496</v>
      </c>
      <c r="F121" s="1167"/>
    </row>
    <row r="122" spans="1:9" ht="18" customHeight="1">
      <c r="A122" s="1105"/>
      <c r="B122" s="1232"/>
      <c r="C122" s="1085"/>
      <c r="D122" s="9">
        <v>43405</v>
      </c>
      <c r="E122" s="15">
        <v>0.51200000000000001</v>
      </c>
      <c r="F122" s="1167"/>
    </row>
    <row r="123" spans="1:9" ht="18" customHeight="1">
      <c r="A123" s="1105"/>
      <c r="B123" s="1232"/>
      <c r="C123" s="1085"/>
      <c r="D123" s="9">
        <v>43435</v>
      </c>
      <c r="E123" s="15">
        <v>0.504</v>
      </c>
      <c r="F123" s="1167"/>
    </row>
    <row r="124" spans="1:9" ht="18" customHeight="1">
      <c r="A124" s="1105"/>
      <c r="B124" s="1232"/>
      <c r="C124" s="1085"/>
      <c r="D124" s="8">
        <v>43466</v>
      </c>
      <c r="E124" s="774">
        <v>0.58799999999999997</v>
      </c>
      <c r="F124" s="1167"/>
    </row>
    <row r="125" spans="1:9" ht="18" customHeight="1">
      <c r="A125" s="1105"/>
      <c r="B125" s="1232"/>
      <c r="C125" s="1085"/>
      <c r="D125" s="9">
        <v>43497</v>
      </c>
      <c r="E125" s="15">
        <v>0.50700000000000001</v>
      </c>
      <c r="F125" s="1167"/>
    </row>
    <row r="126" spans="1:9" ht="18" customHeight="1">
      <c r="A126" s="1105"/>
      <c r="B126" s="1232"/>
      <c r="C126" s="1085"/>
      <c r="D126" s="8">
        <v>43525</v>
      </c>
      <c r="E126" s="774">
        <v>0.496</v>
      </c>
      <c r="F126" s="1167"/>
      <c r="I126" s="16"/>
    </row>
    <row r="127" spans="1:9" ht="18" customHeight="1">
      <c r="A127" s="1105"/>
      <c r="B127" s="1232"/>
      <c r="C127" s="1085"/>
      <c r="D127" s="8">
        <v>43556</v>
      </c>
      <c r="E127" s="774">
        <v>0.629</v>
      </c>
      <c r="F127" s="1168"/>
    </row>
    <row r="128" spans="1:9" ht="18" customHeight="1">
      <c r="A128" s="1103">
        <v>4.5999999999999996</v>
      </c>
      <c r="B128" s="1232" t="s">
        <v>210</v>
      </c>
      <c r="C128" s="1085"/>
      <c r="D128" s="9">
        <v>43221</v>
      </c>
      <c r="E128" s="27">
        <v>0.89900000000000002</v>
      </c>
      <c r="F128" s="1166" t="s">
        <v>432</v>
      </c>
      <c r="G128" t="s">
        <v>295</v>
      </c>
    </row>
    <row r="129" spans="1:6" ht="18" customHeight="1">
      <c r="A129" s="1103"/>
      <c r="B129" s="1232"/>
      <c r="C129" s="1085"/>
      <c r="D129" s="9">
        <v>43252</v>
      </c>
      <c r="E129" s="27">
        <v>0.877</v>
      </c>
      <c r="F129" s="1167"/>
    </row>
    <row r="130" spans="1:6" ht="18" customHeight="1">
      <c r="A130" s="1103"/>
      <c r="B130" s="1232"/>
      <c r="C130" s="1085"/>
      <c r="D130" s="9">
        <v>43282</v>
      </c>
      <c r="E130" s="15">
        <v>0.86899999999999999</v>
      </c>
      <c r="F130" s="1167"/>
    </row>
    <row r="131" spans="1:6" ht="18" customHeight="1">
      <c r="A131" s="1103"/>
      <c r="B131" s="1232"/>
      <c r="C131" s="1085"/>
      <c r="D131" s="9">
        <v>43313</v>
      </c>
      <c r="E131" s="15">
        <v>0.875</v>
      </c>
      <c r="F131" s="1167"/>
    </row>
    <row r="132" spans="1:6" ht="18" customHeight="1">
      <c r="A132" s="1103"/>
      <c r="B132" s="1232"/>
      <c r="C132" s="1085"/>
      <c r="D132" s="9">
        <v>43344</v>
      </c>
      <c r="E132" s="15">
        <v>0.91700000000000004</v>
      </c>
      <c r="F132" s="1167"/>
    </row>
    <row r="133" spans="1:6" ht="18" customHeight="1">
      <c r="A133" s="1103"/>
      <c r="B133" s="1232"/>
      <c r="C133" s="1085"/>
      <c r="D133" s="9">
        <v>43374</v>
      </c>
      <c r="E133" s="15">
        <v>0.88600000000000001</v>
      </c>
      <c r="F133" s="1167"/>
    </row>
    <row r="134" spans="1:6" ht="18" customHeight="1">
      <c r="A134" s="1103"/>
      <c r="B134" s="1232"/>
      <c r="C134" s="1085"/>
      <c r="D134" s="9">
        <v>43405</v>
      </c>
      <c r="E134" s="15">
        <v>0.879</v>
      </c>
      <c r="F134" s="1167"/>
    </row>
    <row r="135" spans="1:6" ht="18" customHeight="1">
      <c r="A135" s="1103"/>
      <c r="B135" s="1232"/>
      <c r="C135" s="1085"/>
      <c r="D135" s="9">
        <v>43435</v>
      </c>
      <c r="E135" s="15">
        <v>0.86399999999999999</v>
      </c>
      <c r="F135" s="1167"/>
    </row>
    <row r="136" spans="1:6" ht="18" customHeight="1">
      <c r="A136" s="1103"/>
      <c r="B136" s="1232"/>
      <c r="C136" s="1085"/>
      <c r="D136" s="9">
        <v>43466</v>
      </c>
      <c r="E136" s="15">
        <v>0.89200000000000002</v>
      </c>
      <c r="F136" s="1167"/>
    </row>
    <row r="137" spans="1:6" ht="18" customHeight="1">
      <c r="A137" s="1103"/>
      <c r="B137" s="1232"/>
      <c r="C137" s="1085"/>
      <c r="D137" s="9">
        <v>43497</v>
      </c>
      <c r="E137" s="15">
        <v>0.88500000000000001</v>
      </c>
      <c r="F137" s="1167"/>
    </row>
    <row r="138" spans="1:6" ht="18" customHeight="1">
      <c r="A138" s="1103"/>
      <c r="B138" s="1232"/>
      <c r="C138" s="1085"/>
      <c r="D138" s="9">
        <v>43525</v>
      </c>
      <c r="E138" s="15">
        <v>0.879</v>
      </c>
      <c r="F138" s="1167"/>
    </row>
    <row r="139" spans="1:6" ht="18" customHeight="1">
      <c r="A139" s="1103"/>
      <c r="B139" s="1232"/>
      <c r="C139" s="1085"/>
      <c r="D139" s="9">
        <v>43556</v>
      </c>
      <c r="E139" s="15">
        <v>0.88100000000000001</v>
      </c>
      <c r="F139" s="1168"/>
    </row>
  </sheetData>
  <mergeCells count="54">
    <mergeCell ref="A128:A139"/>
    <mergeCell ref="B128:B139"/>
    <mergeCell ref="C128:C139"/>
    <mergeCell ref="F128:F139"/>
    <mergeCell ref="A104:A115"/>
    <mergeCell ref="B104:B115"/>
    <mergeCell ref="C104:C115"/>
    <mergeCell ref="F104:F115"/>
    <mergeCell ref="A92:A103"/>
    <mergeCell ref="B92:B103"/>
    <mergeCell ref="C92:C103"/>
    <mergeCell ref="F92:F103"/>
    <mergeCell ref="A116:A127"/>
    <mergeCell ref="B116:B127"/>
    <mergeCell ref="C116:C127"/>
    <mergeCell ref="F116:F127"/>
    <mergeCell ref="A68:A79"/>
    <mergeCell ref="B68:B79"/>
    <mergeCell ref="C68:C79"/>
    <mergeCell ref="F68:F79"/>
    <mergeCell ref="B80:B91"/>
    <mergeCell ref="C80:C91"/>
    <mergeCell ref="F80:F91"/>
    <mergeCell ref="A80:A91"/>
    <mergeCell ref="A55:A66"/>
    <mergeCell ref="B55:B66"/>
    <mergeCell ref="C55:C66"/>
    <mergeCell ref="F55:F66"/>
    <mergeCell ref="A67:F67"/>
    <mergeCell ref="A42:F42"/>
    <mergeCell ref="C43:C54"/>
    <mergeCell ref="F43:F54"/>
    <mergeCell ref="B43:B54"/>
    <mergeCell ref="A43:A54"/>
    <mergeCell ref="A29:F29"/>
    <mergeCell ref="A30:A41"/>
    <mergeCell ref="B30:B41"/>
    <mergeCell ref="C30:C41"/>
    <mergeCell ref="F30:F41"/>
    <mergeCell ref="A17:A28"/>
    <mergeCell ref="B17:B28"/>
    <mergeCell ref="C17:C28"/>
    <mergeCell ref="F17:F28"/>
    <mergeCell ref="A1:A2"/>
    <mergeCell ref="B1:B2"/>
    <mergeCell ref="C1:C2"/>
    <mergeCell ref="D1:E2"/>
    <mergeCell ref="F1:F2"/>
    <mergeCell ref="A3:F3"/>
    <mergeCell ref="A4:A15"/>
    <mergeCell ref="B4:B15"/>
    <mergeCell ref="C4:C15"/>
    <mergeCell ref="F4:F15"/>
    <mergeCell ref="A16:F16"/>
  </mergeCells>
  <hyperlinks>
    <hyperlink ref="A116:A127" location="Data!IK1" display="Data!IK1"/>
    <hyperlink ref="A104:A115" location="Data!IH1" display="Data!IH1"/>
  </hyperlinks>
  <pageMargins left="0.70866141732283472" right="0.70866141732283472" top="0.74803149606299213" bottom="0.74803149606299213" header="0.31496062992125984" footer="0.31496062992125984"/>
  <pageSetup paperSize="9" scale="67" orientation="landscape" r:id="rId1"/>
  <headerFooter>
    <oddHeader>&amp;L&amp;"Arial,Bold"GJ Conference Hotel&amp;R&amp;"Arial,Bold"Corporate Balance Scorecard 2018-19</oddHeader>
  </headerFooter>
  <rowBreaks count="3" manualBreakCount="3">
    <brk id="41" max="5" man="1"/>
    <brk id="79" max="5" man="1"/>
    <brk id="115" max="5"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Z89"/>
  <sheetViews>
    <sheetView topLeftCell="A61" zoomScale="85" zoomScaleNormal="85" workbookViewId="0">
      <selection activeCell="B41" sqref="B41:B52"/>
    </sheetView>
  </sheetViews>
  <sheetFormatPr defaultRowHeight="12.75"/>
  <cols>
    <col min="1" max="1" width="5.5703125" customWidth="1"/>
    <col min="2" max="2" width="17.140625" customWidth="1"/>
    <col min="3" max="3" width="134.42578125" customWidth="1"/>
    <col min="4" max="4" width="7.85546875" customWidth="1"/>
    <col min="5" max="5" width="8.5703125" customWidth="1"/>
    <col min="6" max="6" width="18.5703125" customWidth="1"/>
    <col min="7" max="7" width="0" hidden="1" customWidth="1"/>
  </cols>
  <sheetData>
    <row r="1" spans="1:7">
      <c r="A1" s="1190" t="s">
        <v>3</v>
      </c>
      <c r="B1" s="1192" t="s">
        <v>34</v>
      </c>
      <c r="C1" s="1192" t="s">
        <v>33</v>
      </c>
      <c r="D1" s="1112" t="s">
        <v>45</v>
      </c>
      <c r="E1" s="1113"/>
      <c r="F1" s="1203" t="s">
        <v>32</v>
      </c>
    </row>
    <row r="2" spans="1:7" ht="23.25" customHeight="1" thickBot="1">
      <c r="A2" s="1247"/>
      <c r="B2" s="1248"/>
      <c r="C2" s="1248"/>
      <c r="D2" s="1249"/>
      <c r="E2" s="1250"/>
      <c r="F2" s="1251"/>
    </row>
    <row r="3" spans="1:7" ht="42" customHeight="1" thickBot="1">
      <c r="A3" s="1244" t="s">
        <v>211</v>
      </c>
      <c r="B3" s="1245"/>
      <c r="C3" s="1245"/>
      <c r="D3" s="1245"/>
      <c r="E3" s="1245"/>
      <c r="F3" s="1246"/>
    </row>
    <row r="4" spans="1:7" ht="18" customHeight="1">
      <c r="A4" s="1241">
        <v>1.1000000000000001</v>
      </c>
      <c r="B4" s="1242" t="s">
        <v>212</v>
      </c>
      <c r="C4" s="1243"/>
      <c r="D4" s="30">
        <v>43191</v>
      </c>
      <c r="E4" s="62"/>
      <c r="F4" s="1184" t="s">
        <v>442</v>
      </c>
      <c r="G4" t="s">
        <v>295</v>
      </c>
    </row>
    <row r="5" spans="1:7" ht="18" customHeight="1">
      <c r="A5" s="1181"/>
      <c r="B5" s="1106"/>
      <c r="C5" s="1174"/>
      <c r="D5" s="30">
        <v>43221</v>
      </c>
      <c r="E5" s="62"/>
      <c r="F5" s="1236"/>
    </row>
    <row r="6" spans="1:7" ht="18" customHeight="1">
      <c r="A6" s="1181"/>
      <c r="B6" s="1106"/>
      <c r="C6" s="1174"/>
      <c r="D6" s="26">
        <v>43252</v>
      </c>
      <c r="E6" s="63">
        <v>10</v>
      </c>
      <c r="F6" s="1236"/>
    </row>
    <row r="7" spans="1:7" ht="18" customHeight="1">
      <c r="A7" s="1181"/>
      <c r="B7" s="1106"/>
      <c r="C7" s="1174"/>
      <c r="D7" s="42">
        <v>43282</v>
      </c>
      <c r="E7" s="61"/>
      <c r="F7" s="1236"/>
    </row>
    <row r="8" spans="1:7" ht="18" customHeight="1">
      <c r="A8" s="1181"/>
      <c r="B8" s="1106"/>
      <c r="C8" s="1174"/>
      <c r="D8" s="30">
        <v>43313</v>
      </c>
      <c r="E8" s="62"/>
      <c r="F8" s="1236"/>
    </row>
    <row r="9" spans="1:7" ht="18" customHeight="1">
      <c r="A9" s="1181"/>
      <c r="B9" s="1106"/>
      <c r="C9" s="1174"/>
      <c r="D9" s="9">
        <v>43344</v>
      </c>
      <c r="E9" s="45">
        <v>13</v>
      </c>
      <c r="F9" s="1236"/>
    </row>
    <row r="10" spans="1:7" ht="18" customHeight="1">
      <c r="A10" s="1181"/>
      <c r="B10" s="1106"/>
      <c r="C10" s="1174"/>
      <c r="D10" s="42">
        <v>43374</v>
      </c>
      <c r="E10" s="61"/>
      <c r="F10" s="1236"/>
    </row>
    <row r="11" spans="1:7" ht="18" customHeight="1">
      <c r="A11" s="1181"/>
      <c r="B11" s="1106"/>
      <c r="C11" s="1174"/>
      <c r="D11" s="42">
        <v>43405</v>
      </c>
      <c r="E11" s="62"/>
      <c r="F11" s="1236"/>
    </row>
    <row r="12" spans="1:7" ht="18" customHeight="1">
      <c r="A12" s="1181"/>
      <c r="B12" s="1106"/>
      <c r="C12" s="1174"/>
      <c r="D12" s="9">
        <v>43435</v>
      </c>
      <c r="E12" s="45">
        <v>11</v>
      </c>
      <c r="F12" s="1236"/>
    </row>
    <row r="13" spans="1:7" ht="18" customHeight="1">
      <c r="A13" s="1181"/>
      <c r="B13" s="1106"/>
      <c r="C13" s="1174"/>
      <c r="D13" s="42">
        <v>43466</v>
      </c>
      <c r="E13" s="61"/>
      <c r="F13" s="1236"/>
    </row>
    <row r="14" spans="1:7" ht="18" customHeight="1">
      <c r="A14" s="1181"/>
      <c r="B14" s="1106"/>
      <c r="C14" s="1174"/>
      <c r="D14" s="42">
        <v>43497</v>
      </c>
      <c r="E14" s="62"/>
      <c r="F14" s="1236"/>
    </row>
    <row r="15" spans="1:7" ht="18" customHeight="1">
      <c r="A15" s="1181"/>
      <c r="B15" s="1106"/>
      <c r="C15" s="1174"/>
      <c r="D15" s="9">
        <v>43525</v>
      </c>
      <c r="E15" s="45">
        <v>9</v>
      </c>
      <c r="F15" s="1236"/>
    </row>
    <row r="16" spans="1:7" ht="18" customHeight="1">
      <c r="A16" s="1181">
        <v>1.2</v>
      </c>
      <c r="B16" s="1106" t="s">
        <v>214</v>
      </c>
      <c r="C16" s="1174"/>
      <c r="D16" s="30">
        <v>43191</v>
      </c>
      <c r="E16" s="62"/>
      <c r="F16" s="1236" t="s">
        <v>287</v>
      </c>
      <c r="G16" t="s">
        <v>295</v>
      </c>
    </row>
    <row r="17" spans="1:7" ht="18" customHeight="1">
      <c r="A17" s="1181"/>
      <c r="B17" s="1106"/>
      <c r="C17" s="1174"/>
      <c r="D17" s="30">
        <v>43221</v>
      </c>
      <c r="E17" s="62"/>
      <c r="F17" s="1236"/>
    </row>
    <row r="18" spans="1:7" ht="18" customHeight="1">
      <c r="A18" s="1181"/>
      <c r="B18" s="1106"/>
      <c r="C18" s="1174"/>
      <c r="D18" s="26">
        <v>43252</v>
      </c>
      <c r="E18" s="775">
        <v>1</v>
      </c>
      <c r="F18" s="1236"/>
    </row>
    <row r="19" spans="1:7" ht="18" customHeight="1">
      <c r="A19" s="1181"/>
      <c r="B19" s="1106"/>
      <c r="C19" s="1174"/>
      <c r="D19" s="42">
        <v>43282</v>
      </c>
      <c r="E19" s="61"/>
      <c r="F19" s="1236"/>
    </row>
    <row r="20" spans="1:7" ht="18" customHeight="1">
      <c r="A20" s="1181"/>
      <c r="B20" s="1106"/>
      <c r="C20" s="1174"/>
      <c r="D20" s="30">
        <v>43313</v>
      </c>
      <c r="E20" s="62"/>
      <c r="F20" s="1236"/>
    </row>
    <row r="21" spans="1:7" ht="18" customHeight="1">
      <c r="A21" s="1181"/>
      <c r="B21" s="1106"/>
      <c r="C21" s="1174"/>
      <c r="D21" s="9">
        <v>43344</v>
      </c>
      <c r="E21" s="775">
        <v>1</v>
      </c>
      <c r="F21" s="1236"/>
    </row>
    <row r="22" spans="1:7" ht="18" customHeight="1">
      <c r="A22" s="1181"/>
      <c r="B22" s="1106"/>
      <c r="C22" s="1174"/>
      <c r="D22" s="42">
        <v>43374</v>
      </c>
      <c r="E22" s="61"/>
      <c r="F22" s="1236"/>
    </row>
    <row r="23" spans="1:7" ht="18" customHeight="1">
      <c r="A23" s="1181"/>
      <c r="B23" s="1106"/>
      <c r="C23" s="1174"/>
      <c r="D23" s="42">
        <v>43405</v>
      </c>
      <c r="E23" s="62"/>
      <c r="F23" s="1236"/>
    </row>
    <row r="24" spans="1:7" ht="18" customHeight="1">
      <c r="A24" s="1181"/>
      <c r="B24" s="1106"/>
      <c r="C24" s="1174"/>
      <c r="D24" s="9">
        <v>43435</v>
      </c>
      <c r="E24" s="810">
        <v>1</v>
      </c>
      <c r="F24" s="1236"/>
    </row>
    <row r="25" spans="1:7" ht="18" customHeight="1">
      <c r="A25" s="1181"/>
      <c r="B25" s="1106"/>
      <c r="C25" s="1174"/>
      <c r="D25" s="42">
        <v>43466</v>
      </c>
      <c r="E25" s="61"/>
      <c r="F25" s="1236"/>
    </row>
    <row r="26" spans="1:7" ht="18" customHeight="1">
      <c r="A26" s="1181"/>
      <c r="B26" s="1106"/>
      <c r="C26" s="1174"/>
      <c r="D26" s="42">
        <v>43497</v>
      </c>
      <c r="E26" s="62"/>
      <c r="F26" s="1236"/>
    </row>
    <row r="27" spans="1:7" ht="18" customHeight="1">
      <c r="A27" s="1181"/>
      <c r="B27" s="1106"/>
      <c r="C27" s="1174"/>
      <c r="D27" s="9">
        <v>43525</v>
      </c>
      <c r="E27" s="810">
        <v>1</v>
      </c>
      <c r="F27" s="1236"/>
    </row>
    <row r="28" spans="1:7" ht="18" customHeight="1">
      <c r="A28" s="1181">
        <v>1.3</v>
      </c>
      <c r="B28" s="1106" t="s">
        <v>216</v>
      </c>
      <c r="C28" s="1174"/>
      <c r="D28" s="30">
        <v>43191</v>
      </c>
      <c r="E28" s="62"/>
      <c r="F28" s="1236" t="s">
        <v>434</v>
      </c>
      <c r="G28" t="s">
        <v>295</v>
      </c>
    </row>
    <row r="29" spans="1:7" ht="18" customHeight="1">
      <c r="A29" s="1181"/>
      <c r="B29" s="1106"/>
      <c r="C29" s="1174"/>
      <c r="D29" s="30">
        <v>43221</v>
      </c>
      <c r="E29" s="62"/>
      <c r="F29" s="1236"/>
    </row>
    <row r="30" spans="1:7" ht="18" customHeight="1">
      <c r="A30" s="1181"/>
      <c r="B30" s="1106"/>
      <c r="C30" s="1174"/>
      <c r="D30" s="26">
        <v>43252</v>
      </c>
      <c r="E30" s="775">
        <v>1</v>
      </c>
      <c r="F30" s="1236"/>
    </row>
    <row r="31" spans="1:7" ht="18" customHeight="1">
      <c r="A31" s="1181"/>
      <c r="B31" s="1106"/>
      <c r="C31" s="1174"/>
      <c r="D31" s="42">
        <v>43282</v>
      </c>
      <c r="E31" s="61"/>
      <c r="F31" s="1236"/>
    </row>
    <row r="32" spans="1:7" ht="18" customHeight="1">
      <c r="A32" s="1181"/>
      <c r="B32" s="1106"/>
      <c r="C32" s="1174"/>
      <c r="D32" s="30">
        <v>43313</v>
      </c>
      <c r="E32" s="62"/>
      <c r="F32" s="1236"/>
    </row>
    <row r="33" spans="1:26" ht="18" customHeight="1">
      <c r="A33" s="1181"/>
      <c r="B33" s="1106"/>
      <c r="C33" s="1174"/>
      <c r="D33" s="11">
        <v>43344</v>
      </c>
      <c r="E33" s="776">
        <v>0.5</v>
      </c>
      <c r="F33" s="1236"/>
    </row>
    <row r="34" spans="1:26" ht="18" customHeight="1">
      <c r="A34" s="1181"/>
      <c r="B34" s="1106"/>
      <c r="C34" s="1174"/>
      <c r="D34" s="42">
        <v>43374</v>
      </c>
      <c r="E34" s="61"/>
      <c r="F34" s="1236"/>
    </row>
    <row r="35" spans="1:26" ht="18" customHeight="1">
      <c r="A35" s="1181"/>
      <c r="B35" s="1106"/>
      <c r="C35" s="1174"/>
      <c r="D35" s="42">
        <v>43405</v>
      </c>
      <c r="E35" s="62"/>
      <c r="F35" s="1236"/>
    </row>
    <row r="36" spans="1:26" ht="18" customHeight="1">
      <c r="A36" s="1181"/>
      <c r="B36" s="1106"/>
      <c r="C36" s="1174"/>
      <c r="D36" s="11">
        <v>43435</v>
      </c>
      <c r="E36" s="1004">
        <v>0.33</v>
      </c>
      <c r="F36" s="1236"/>
    </row>
    <row r="37" spans="1:26" ht="18" customHeight="1">
      <c r="A37" s="1181"/>
      <c r="B37" s="1106"/>
      <c r="C37" s="1174"/>
      <c r="D37" s="42">
        <v>43466</v>
      </c>
      <c r="E37" s="61"/>
      <c r="F37" s="1236"/>
    </row>
    <row r="38" spans="1:26" ht="18" customHeight="1">
      <c r="A38" s="1181"/>
      <c r="B38" s="1106"/>
      <c r="C38" s="1174"/>
      <c r="D38" s="42">
        <v>43497</v>
      </c>
      <c r="E38" s="62"/>
      <c r="F38" s="1236"/>
    </row>
    <row r="39" spans="1:26" ht="18" customHeight="1">
      <c r="A39" s="1181"/>
      <c r="B39" s="1106"/>
      <c r="C39" s="1174"/>
      <c r="D39" s="11">
        <v>43525</v>
      </c>
      <c r="E39" s="1004">
        <v>0.4</v>
      </c>
      <c r="F39" s="1236"/>
    </row>
    <row r="40" spans="1:26" ht="18" customHeight="1">
      <c r="A40" s="1237"/>
      <c r="B40" s="1237"/>
      <c r="C40" s="1237"/>
      <c r="D40" s="1237"/>
      <c r="E40" s="1237"/>
      <c r="F40" s="1237"/>
      <c r="G40" s="21"/>
      <c r="H40" s="21"/>
      <c r="I40" s="21"/>
      <c r="J40" s="21"/>
      <c r="K40" s="21"/>
      <c r="L40" s="21"/>
      <c r="M40" s="21"/>
      <c r="N40" s="21"/>
      <c r="O40" s="21"/>
      <c r="P40" s="21"/>
      <c r="Q40" s="21"/>
      <c r="R40" s="21"/>
      <c r="S40" s="21"/>
      <c r="T40" s="21"/>
      <c r="U40" s="21"/>
      <c r="V40" s="22"/>
      <c r="W40" s="22"/>
      <c r="X40" s="22"/>
      <c r="Y40" s="22"/>
      <c r="Z40" s="22"/>
    </row>
    <row r="41" spans="1:26" ht="18" customHeight="1">
      <c r="A41" s="1181">
        <v>2.1</v>
      </c>
      <c r="B41" s="1106" t="s">
        <v>218</v>
      </c>
      <c r="C41" s="1174"/>
      <c r="D41" s="30">
        <v>43191</v>
      </c>
      <c r="E41" s="31"/>
      <c r="F41" s="1236" t="s">
        <v>438</v>
      </c>
      <c r="G41" s="22" t="s">
        <v>295</v>
      </c>
      <c r="H41" s="22"/>
      <c r="I41" s="22"/>
      <c r="J41" s="22"/>
      <c r="K41" s="22"/>
      <c r="L41" s="22"/>
      <c r="M41" s="22"/>
      <c r="N41" s="22"/>
      <c r="O41" s="22"/>
      <c r="P41" s="22"/>
      <c r="Q41" s="22"/>
      <c r="R41" s="22"/>
      <c r="S41" s="22"/>
      <c r="T41" s="22"/>
      <c r="U41" s="22"/>
      <c r="V41" s="22"/>
      <c r="W41" s="22"/>
      <c r="X41" s="22"/>
      <c r="Y41" s="22"/>
      <c r="Z41" s="22"/>
    </row>
    <row r="42" spans="1:26" ht="18" customHeight="1">
      <c r="A42" s="1181"/>
      <c r="B42" s="1106"/>
      <c r="C42" s="1174"/>
      <c r="D42" s="30">
        <v>43221</v>
      </c>
      <c r="E42" s="31"/>
      <c r="F42" s="1236"/>
      <c r="G42" s="22"/>
      <c r="H42" s="22"/>
      <c r="I42" s="22"/>
      <c r="J42" s="22"/>
      <c r="K42" s="22"/>
      <c r="L42" s="22"/>
      <c r="M42" s="22"/>
      <c r="N42" s="22"/>
      <c r="O42" s="22"/>
      <c r="P42" s="22"/>
      <c r="Q42" s="22"/>
      <c r="R42" s="22"/>
      <c r="S42" s="22"/>
      <c r="T42" s="22"/>
      <c r="U42" s="22"/>
      <c r="V42" s="22"/>
      <c r="W42" s="22"/>
      <c r="X42" s="22"/>
      <c r="Y42" s="22"/>
      <c r="Z42" s="22"/>
    </row>
    <row r="43" spans="1:26" ht="18" customHeight="1">
      <c r="A43" s="1181"/>
      <c r="B43" s="1106"/>
      <c r="C43" s="1174"/>
      <c r="D43" s="26">
        <v>43252</v>
      </c>
      <c r="E43" s="27">
        <v>0.16</v>
      </c>
      <c r="F43" s="1236"/>
      <c r="G43" s="22"/>
      <c r="H43" s="22"/>
      <c r="I43" s="22"/>
      <c r="J43" s="22"/>
      <c r="K43" s="22"/>
      <c r="L43" s="22"/>
      <c r="M43" s="22"/>
      <c r="N43" s="22"/>
      <c r="O43" s="22"/>
      <c r="P43" s="22"/>
      <c r="Q43" s="22"/>
      <c r="R43" s="22"/>
      <c r="S43" s="22"/>
      <c r="T43" s="22"/>
      <c r="U43" s="22"/>
      <c r="V43" s="22"/>
      <c r="W43" s="22"/>
      <c r="X43" s="22"/>
      <c r="Y43" s="22"/>
      <c r="Z43" s="22"/>
    </row>
    <row r="44" spans="1:26" ht="18" customHeight="1">
      <c r="A44" s="1181"/>
      <c r="B44" s="1106"/>
      <c r="C44" s="1174"/>
      <c r="D44" s="42">
        <v>43282</v>
      </c>
      <c r="E44" s="41"/>
      <c r="F44" s="1236"/>
    </row>
    <row r="45" spans="1:26" ht="18" customHeight="1">
      <c r="A45" s="1181"/>
      <c r="B45" s="1106"/>
      <c r="C45" s="1174"/>
      <c r="D45" s="30">
        <v>43313</v>
      </c>
      <c r="E45" s="31"/>
      <c r="F45" s="1236"/>
    </row>
    <row r="46" spans="1:26" ht="18" customHeight="1">
      <c r="A46" s="1181"/>
      <c r="B46" s="1106"/>
      <c r="C46" s="1174"/>
      <c r="D46" s="9">
        <v>43344</v>
      </c>
      <c r="E46" s="15">
        <v>0.57999999999999996</v>
      </c>
      <c r="F46" s="1236"/>
    </row>
    <row r="47" spans="1:26" ht="18" customHeight="1">
      <c r="A47" s="1181"/>
      <c r="B47" s="1106"/>
      <c r="C47" s="1174"/>
      <c r="D47" s="42">
        <v>43374</v>
      </c>
      <c r="E47" s="61"/>
      <c r="F47" s="1236"/>
    </row>
    <row r="48" spans="1:26" ht="18" customHeight="1">
      <c r="A48" s="1181"/>
      <c r="B48" s="1106"/>
      <c r="C48" s="1174"/>
      <c r="D48" s="42">
        <v>43405</v>
      </c>
      <c r="E48" s="62"/>
      <c r="F48" s="1236"/>
    </row>
    <row r="49" spans="1:10" ht="18" customHeight="1">
      <c r="A49" s="1181"/>
      <c r="B49" s="1106"/>
      <c r="C49" s="1174"/>
      <c r="D49" s="9">
        <v>43435</v>
      </c>
      <c r="E49" s="15">
        <v>0.32800000000000001</v>
      </c>
      <c r="F49" s="1236"/>
    </row>
    <row r="50" spans="1:10" ht="18" customHeight="1">
      <c r="A50" s="1181"/>
      <c r="B50" s="1106"/>
      <c r="C50" s="1174"/>
      <c r="D50" s="42">
        <v>43466</v>
      </c>
      <c r="E50" s="61"/>
      <c r="F50" s="1236"/>
    </row>
    <row r="51" spans="1:10" ht="18" customHeight="1">
      <c r="A51" s="1181"/>
      <c r="B51" s="1106"/>
      <c r="C51" s="1174"/>
      <c r="D51" s="42">
        <v>43497</v>
      </c>
      <c r="E51" s="62"/>
      <c r="F51" s="1236"/>
    </row>
    <row r="52" spans="1:10" ht="18" customHeight="1">
      <c r="A52" s="1181"/>
      <c r="B52" s="1106"/>
      <c r="C52" s="1174"/>
      <c r="D52" s="9">
        <v>43525</v>
      </c>
      <c r="E52" s="15">
        <v>0.33600000000000002</v>
      </c>
      <c r="F52" s="1236"/>
    </row>
    <row r="53" spans="1:10" ht="18" customHeight="1">
      <c r="A53" s="1181">
        <v>2.2000000000000002</v>
      </c>
      <c r="B53" s="1106" t="s">
        <v>220</v>
      </c>
      <c r="C53" s="1174"/>
      <c r="D53" s="30">
        <v>43191</v>
      </c>
      <c r="E53" s="64"/>
      <c r="F53" s="1236" t="s">
        <v>435</v>
      </c>
      <c r="G53" t="s">
        <v>295</v>
      </c>
    </row>
    <row r="54" spans="1:10" ht="18" customHeight="1">
      <c r="A54" s="1181"/>
      <c r="B54" s="1106"/>
      <c r="C54" s="1174"/>
      <c r="D54" s="30">
        <v>43221</v>
      </c>
      <c r="E54" s="64"/>
      <c r="F54" s="1236"/>
    </row>
    <row r="55" spans="1:10" ht="18" customHeight="1">
      <c r="A55" s="1181"/>
      <c r="B55" s="1106"/>
      <c r="C55" s="1174"/>
      <c r="D55" s="28">
        <v>43252</v>
      </c>
      <c r="E55" s="65">
        <v>18250</v>
      </c>
      <c r="F55" s="1236"/>
    </row>
    <row r="56" spans="1:10" ht="18" customHeight="1">
      <c r="A56" s="1181"/>
      <c r="B56" s="1106"/>
      <c r="C56" s="1174"/>
      <c r="D56" s="42">
        <v>43282</v>
      </c>
      <c r="E56" s="777"/>
      <c r="F56" s="1236"/>
    </row>
    <row r="57" spans="1:10" ht="18" customHeight="1">
      <c r="A57" s="1181"/>
      <c r="B57" s="1106"/>
      <c r="C57" s="1174"/>
      <c r="D57" s="30">
        <v>43313</v>
      </c>
      <c r="E57" s="64"/>
      <c r="F57" s="1236"/>
    </row>
    <row r="58" spans="1:10" ht="18" customHeight="1">
      <c r="A58" s="1181"/>
      <c r="B58" s="1106"/>
      <c r="C58" s="1174"/>
      <c r="D58" s="74">
        <v>43344</v>
      </c>
      <c r="E58" s="778">
        <v>23750</v>
      </c>
      <c r="F58" s="1236"/>
    </row>
    <row r="59" spans="1:10" ht="18" customHeight="1">
      <c r="A59" s="1181"/>
      <c r="B59" s="1106"/>
      <c r="C59" s="1174"/>
      <c r="D59" s="42">
        <v>43374</v>
      </c>
      <c r="E59" s="61"/>
      <c r="F59" s="1236"/>
    </row>
    <row r="60" spans="1:10" ht="18" customHeight="1">
      <c r="A60" s="1181"/>
      <c r="B60" s="1106"/>
      <c r="C60" s="1174"/>
      <c r="D60" s="42">
        <v>43405</v>
      </c>
      <c r="E60" s="62"/>
      <c r="F60" s="1236"/>
    </row>
    <row r="61" spans="1:10" ht="18" customHeight="1">
      <c r="A61" s="1181"/>
      <c r="B61" s="1106"/>
      <c r="C61" s="1174"/>
      <c r="D61" s="11">
        <v>43435</v>
      </c>
      <c r="E61" s="811">
        <v>27500</v>
      </c>
      <c r="F61" s="1236"/>
    </row>
    <row r="62" spans="1:10" ht="18" customHeight="1">
      <c r="A62" s="1181"/>
      <c r="B62" s="1106"/>
      <c r="C62" s="1174"/>
      <c r="D62" s="42">
        <v>43466</v>
      </c>
      <c r="E62" s="61"/>
      <c r="F62" s="1236"/>
    </row>
    <row r="63" spans="1:10" ht="18" customHeight="1">
      <c r="A63" s="1181"/>
      <c r="B63" s="1106"/>
      <c r="C63" s="1174"/>
      <c r="D63" s="42">
        <v>43497</v>
      </c>
      <c r="E63" s="62"/>
      <c r="F63" s="1236"/>
      <c r="J63" s="779"/>
    </row>
    <row r="64" spans="1:10" ht="18" customHeight="1">
      <c r="A64" s="1238"/>
      <c r="B64" s="1239"/>
      <c r="C64" s="1240"/>
      <c r="D64" s="9">
        <v>43525</v>
      </c>
      <c r="E64" s="1007">
        <v>33500</v>
      </c>
      <c r="F64" s="1182"/>
    </row>
    <row r="65" spans="1:22" ht="18" customHeight="1">
      <c r="A65" s="1237" t="s">
        <v>29</v>
      </c>
      <c r="B65" s="1237"/>
      <c r="C65" s="1237"/>
      <c r="D65" s="1237"/>
      <c r="E65" s="1237"/>
      <c r="F65" s="1237"/>
      <c r="G65" s="23"/>
      <c r="H65" s="23"/>
      <c r="I65" s="23"/>
      <c r="J65" s="23"/>
      <c r="K65" s="23"/>
      <c r="L65" s="23"/>
      <c r="M65" s="23"/>
      <c r="N65" s="23"/>
      <c r="O65" s="23"/>
      <c r="P65" s="23"/>
      <c r="Q65" s="23"/>
      <c r="R65" s="23"/>
      <c r="S65" s="23"/>
      <c r="T65" s="23"/>
      <c r="U65" s="23"/>
      <c r="V65" s="24"/>
    </row>
    <row r="66" spans="1:22" ht="18" customHeight="1">
      <c r="A66" s="1181">
        <v>3.1</v>
      </c>
      <c r="B66" s="1106" t="s">
        <v>223</v>
      </c>
      <c r="C66" s="1174"/>
      <c r="D66" s="30">
        <v>43191</v>
      </c>
      <c r="E66" s="784"/>
      <c r="F66" s="1236" t="s">
        <v>436</v>
      </c>
      <c r="G66" t="s">
        <v>295</v>
      </c>
    </row>
    <row r="67" spans="1:22" ht="18" customHeight="1">
      <c r="A67" s="1181"/>
      <c r="B67" s="1106"/>
      <c r="C67" s="1174"/>
      <c r="D67" s="30">
        <v>43221</v>
      </c>
      <c r="E67" s="784"/>
      <c r="F67" s="1236"/>
    </row>
    <row r="68" spans="1:22" ht="18" customHeight="1">
      <c r="A68" s="1181"/>
      <c r="B68" s="1106"/>
      <c r="C68" s="1174"/>
      <c r="D68" s="13">
        <v>43252</v>
      </c>
      <c r="E68" s="786">
        <v>0.63</v>
      </c>
      <c r="F68" s="1236"/>
    </row>
    <row r="69" spans="1:22" ht="18" customHeight="1">
      <c r="A69" s="1181"/>
      <c r="B69" s="1106"/>
      <c r="C69" s="1174"/>
      <c r="D69" s="42">
        <v>43282</v>
      </c>
      <c r="E69" s="787"/>
      <c r="F69" s="1236"/>
    </row>
    <row r="70" spans="1:22" ht="18" customHeight="1">
      <c r="A70" s="1181"/>
      <c r="B70" s="1106"/>
      <c r="C70" s="1174"/>
      <c r="D70" s="30">
        <v>43313</v>
      </c>
      <c r="E70" s="784"/>
      <c r="F70" s="1236"/>
    </row>
    <row r="71" spans="1:22" ht="18" customHeight="1">
      <c r="A71" s="1181"/>
      <c r="B71" s="1106"/>
      <c r="C71" s="1174"/>
      <c r="D71" s="76">
        <v>43344</v>
      </c>
      <c r="E71" s="788">
        <v>0.47</v>
      </c>
      <c r="F71" s="1236"/>
    </row>
    <row r="72" spans="1:22" ht="18" customHeight="1">
      <c r="A72" s="1181"/>
      <c r="B72" s="1106"/>
      <c r="C72" s="1174"/>
      <c r="D72" s="42">
        <v>43374</v>
      </c>
      <c r="E72" s="61"/>
      <c r="F72" s="1236"/>
    </row>
    <row r="73" spans="1:22" ht="18" customHeight="1">
      <c r="A73" s="1181"/>
      <c r="B73" s="1106"/>
      <c r="C73" s="1174"/>
      <c r="D73" s="42">
        <v>43405</v>
      </c>
      <c r="E73" s="62"/>
      <c r="F73" s="1236"/>
    </row>
    <row r="74" spans="1:22" ht="18" customHeight="1">
      <c r="A74" s="1181"/>
      <c r="B74" s="1106"/>
      <c r="C74" s="1174"/>
      <c r="D74" s="9">
        <v>43435</v>
      </c>
      <c r="E74" s="812">
        <v>0.69</v>
      </c>
      <c r="F74" s="1236"/>
    </row>
    <row r="75" spans="1:22" ht="18" customHeight="1">
      <c r="A75" s="1181"/>
      <c r="B75" s="1106"/>
      <c r="C75" s="1174"/>
      <c r="D75" s="42">
        <v>43466</v>
      </c>
      <c r="E75" s="61"/>
      <c r="F75" s="1236"/>
    </row>
    <row r="76" spans="1:22" ht="18" customHeight="1">
      <c r="A76" s="1181"/>
      <c r="B76" s="1106"/>
      <c r="C76" s="1174"/>
      <c r="D76" s="42">
        <v>43497</v>
      </c>
      <c r="E76" s="62"/>
      <c r="F76" s="1236"/>
    </row>
    <row r="77" spans="1:22" ht="18" customHeight="1">
      <c r="A77" s="1238"/>
      <c r="B77" s="1239"/>
      <c r="C77" s="1240"/>
      <c r="D77" s="8">
        <v>43525</v>
      </c>
      <c r="E77" s="813">
        <v>0.57999999999999996</v>
      </c>
      <c r="F77" s="1182"/>
    </row>
    <row r="78" spans="1:22" ht="18" customHeight="1">
      <c r="A78" s="1181">
        <v>3.2</v>
      </c>
      <c r="B78" s="1106" t="s">
        <v>224</v>
      </c>
      <c r="C78" s="1174"/>
      <c r="D78" s="30">
        <v>43191</v>
      </c>
      <c r="E78" s="784"/>
      <c r="F78" s="1236" t="s">
        <v>437</v>
      </c>
      <c r="G78" t="s">
        <v>295</v>
      </c>
    </row>
    <row r="79" spans="1:22" ht="18" customHeight="1">
      <c r="A79" s="1181"/>
      <c r="B79" s="1106"/>
      <c r="C79" s="1174"/>
      <c r="D79" s="30">
        <v>43221</v>
      </c>
      <c r="E79" s="784"/>
      <c r="F79" s="1236"/>
    </row>
    <row r="80" spans="1:22" ht="18" customHeight="1">
      <c r="A80" s="1181"/>
      <c r="B80" s="1106"/>
      <c r="C80" s="1174"/>
      <c r="D80" s="26">
        <v>43252</v>
      </c>
      <c r="E80" s="785">
        <v>0.72</v>
      </c>
      <c r="F80" s="1236"/>
    </row>
    <row r="81" spans="1:8" ht="18" customHeight="1">
      <c r="A81" s="1181"/>
      <c r="B81" s="1106"/>
      <c r="C81" s="1174"/>
      <c r="D81" s="42">
        <v>43282</v>
      </c>
      <c r="E81" s="787"/>
      <c r="F81" s="1236"/>
    </row>
    <row r="82" spans="1:8" ht="18" customHeight="1">
      <c r="A82" s="1181"/>
      <c r="B82" s="1106"/>
      <c r="C82" s="1174"/>
      <c r="D82" s="42">
        <v>43313</v>
      </c>
      <c r="E82" s="787"/>
      <c r="F82" s="1236"/>
    </row>
    <row r="83" spans="1:8" ht="18" customHeight="1">
      <c r="A83" s="1181"/>
      <c r="B83" s="1106"/>
      <c r="C83" s="1174"/>
      <c r="D83" s="13">
        <v>43344</v>
      </c>
      <c r="E83" s="786">
        <v>0.54</v>
      </c>
      <c r="F83" s="1236"/>
    </row>
    <row r="84" spans="1:8" ht="18" customHeight="1">
      <c r="A84" s="1181"/>
      <c r="B84" s="1106"/>
      <c r="C84" s="1174"/>
      <c r="D84" s="42">
        <v>43374</v>
      </c>
      <c r="E84" s="61"/>
      <c r="F84" s="1236"/>
    </row>
    <row r="85" spans="1:8" ht="18" customHeight="1">
      <c r="A85" s="1181"/>
      <c r="B85" s="1106"/>
      <c r="C85" s="1174"/>
      <c r="D85" s="42">
        <v>43405</v>
      </c>
      <c r="E85" s="62"/>
      <c r="F85" s="1236"/>
    </row>
    <row r="86" spans="1:8" ht="18" customHeight="1">
      <c r="A86" s="1181"/>
      <c r="B86" s="1106"/>
      <c r="C86" s="1174"/>
      <c r="D86" s="8">
        <v>43435</v>
      </c>
      <c r="E86" s="813">
        <v>0.64</v>
      </c>
      <c r="F86" s="1236"/>
    </row>
    <row r="87" spans="1:8" ht="18" customHeight="1">
      <c r="A87" s="1181"/>
      <c r="B87" s="1106"/>
      <c r="C87" s="1174"/>
      <c r="D87" s="42">
        <v>43466</v>
      </c>
      <c r="E87" s="62"/>
      <c r="F87" s="1236"/>
    </row>
    <row r="88" spans="1:8" ht="18" customHeight="1">
      <c r="A88" s="1181"/>
      <c r="B88" s="1106"/>
      <c r="C88" s="1174"/>
      <c r="D88" s="42">
        <v>43497</v>
      </c>
      <c r="E88" s="787"/>
      <c r="F88" s="1236"/>
    </row>
    <row r="89" spans="1:8" ht="18" customHeight="1">
      <c r="A89" s="1181"/>
      <c r="B89" s="1106"/>
      <c r="C89" s="1174"/>
      <c r="D89" s="8">
        <v>43525</v>
      </c>
      <c r="E89" s="813">
        <v>0.62</v>
      </c>
      <c r="F89" s="1236"/>
      <c r="H89" s="6"/>
    </row>
  </sheetData>
  <mergeCells count="36">
    <mergeCell ref="A3:F3"/>
    <mergeCell ref="A1:A2"/>
    <mergeCell ref="B1:B2"/>
    <mergeCell ref="C1:C2"/>
    <mergeCell ref="D1:E2"/>
    <mergeCell ref="F1:F2"/>
    <mergeCell ref="A4:A15"/>
    <mergeCell ref="B4:B15"/>
    <mergeCell ref="C4:C15"/>
    <mergeCell ref="F4:F15"/>
    <mergeCell ref="A16:A27"/>
    <mergeCell ref="B16:B27"/>
    <mergeCell ref="C16:C27"/>
    <mergeCell ref="F16:F27"/>
    <mergeCell ref="A28:A39"/>
    <mergeCell ref="B28:B39"/>
    <mergeCell ref="C28:C39"/>
    <mergeCell ref="F28:F39"/>
    <mergeCell ref="A40:F40"/>
    <mergeCell ref="A41:A52"/>
    <mergeCell ref="B41:B52"/>
    <mergeCell ref="C41:C52"/>
    <mergeCell ref="F41:F52"/>
    <mergeCell ref="A53:A64"/>
    <mergeCell ref="B53:B64"/>
    <mergeCell ref="C53:C64"/>
    <mergeCell ref="F53:F64"/>
    <mergeCell ref="A78:A89"/>
    <mergeCell ref="B78:B89"/>
    <mergeCell ref="C78:C89"/>
    <mergeCell ref="F78:F89"/>
    <mergeCell ref="A65:F65"/>
    <mergeCell ref="A66:A77"/>
    <mergeCell ref="B66:B77"/>
    <mergeCell ref="C66:C77"/>
    <mergeCell ref="F66:F77"/>
  </mergeCells>
  <pageMargins left="0.70866141732283472" right="0.70866141732283472" top="0.74803149606299213" bottom="0.74803149606299213" header="0.31496062992125984" footer="0.31496062992125984"/>
  <pageSetup paperSize="9" scale="56" orientation="landscape" r:id="rId1"/>
  <headerFooter>
    <oddHeader>&amp;L&amp;"Arial,Bold"GJ Research Institute&amp;R&amp;"Arial,Bold"Corporate Balance Scorecard 2018-19</oddHeader>
  </headerFooter>
  <rowBreaks count="1" manualBreakCount="1">
    <brk id="39" max="5" man="1"/>
  </rowBreaks>
  <drawing r:id="rId2"/>
</worksheet>
</file>

<file path=xl/worksheets/sheet6.xml><?xml version="1.0" encoding="utf-8"?>
<worksheet xmlns="http://schemas.openxmlformats.org/spreadsheetml/2006/main" xmlns:r="http://schemas.openxmlformats.org/officeDocument/2006/relationships">
  <sheetPr>
    <tabColor theme="7" tint="-0.249977111117893"/>
  </sheetPr>
  <dimension ref="A1:G15"/>
  <sheetViews>
    <sheetView tabSelected="1" zoomScaleNormal="100" workbookViewId="0">
      <selection activeCell="C28" sqref="C28"/>
    </sheetView>
  </sheetViews>
  <sheetFormatPr defaultRowHeight="12.75"/>
  <cols>
    <col min="1" max="1" width="5.5703125" customWidth="1"/>
    <col min="2" max="2" width="17.140625" customWidth="1"/>
    <col min="3" max="3" width="134.42578125" customWidth="1"/>
    <col min="4" max="4" width="7.85546875" customWidth="1"/>
    <col min="6" max="6" width="18.5703125" customWidth="1"/>
    <col min="7" max="7" width="0" hidden="1" customWidth="1"/>
  </cols>
  <sheetData>
    <row r="1" spans="1:7" ht="18" customHeight="1">
      <c r="A1" s="1190" t="s">
        <v>3</v>
      </c>
      <c r="B1" s="1192" t="s">
        <v>34</v>
      </c>
      <c r="C1" s="1192" t="s">
        <v>33</v>
      </c>
      <c r="D1" s="1112" t="s">
        <v>45</v>
      </c>
      <c r="E1" s="1113"/>
      <c r="F1" s="1203" t="s">
        <v>32</v>
      </c>
    </row>
    <row r="2" spans="1:7" ht="18" customHeight="1" thickBot="1">
      <c r="A2" s="1191"/>
      <c r="B2" s="1193"/>
      <c r="C2" s="1193"/>
      <c r="D2" s="1114"/>
      <c r="E2" s="1115"/>
      <c r="F2" s="1204"/>
    </row>
    <row r="3" spans="1:7" ht="18">
      <c r="A3" s="1196" t="s">
        <v>289</v>
      </c>
      <c r="B3" s="1197"/>
      <c r="C3" s="1197"/>
      <c r="D3" s="1197"/>
      <c r="E3" s="1197"/>
      <c r="F3" s="1198"/>
    </row>
    <row r="4" spans="1:7" ht="18" customHeight="1">
      <c r="A4" s="1181">
        <v>1.1000000000000001</v>
      </c>
      <c r="B4" s="1106" t="s">
        <v>227</v>
      </c>
      <c r="C4" s="1174"/>
      <c r="D4" s="42">
        <v>43191</v>
      </c>
      <c r="E4" s="814"/>
      <c r="F4" s="1252" t="s">
        <v>433</v>
      </c>
      <c r="G4" t="s">
        <v>295</v>
      </c>
    </row>
    <row r="5" spans="1:7" ht="18" customHeight="1">
      <c r="A5" s="1181"/>
      <c r="B5" s="1106"/>
      <c r="C5" s="1174"/>
      <c r="D5" s="43">
        <v>43221</v>
      </c>
      <c r="E5" s="815"/>
      <c r="F5" s="1252"/>
    </row>
    <row r="6" spans="1:7" ht="18" customHeight="1">
      <c r="A6" s="1181"/>
      <c r="B6" s="1106"/>
      <c r="C6" s="1174"/>
      <c r="D6" s="11">
        <v>43252</v>
      </c>
      <c r="E6" s="767">
        <v>0</v>
      </c>
      <c r="F6" s="1252"/>
    </row>
    <row r="7" spans="1:7" ht="18" customHeight="1">
      <c r="A7" s="1181"/>
      <c r="B7" s="1106"/>
      <c r="C7" s="1174"/>
      <c r="D7" s="42">
        <v>43282</v>
      </c>
      <c r="E7" s="814"/>
      <c r="F7" s="1252"/>
    </row>
    <row r="8" spans="1:7" ht="18" customHeight="1">
      <c r="A8" s="1181"/>
      <c r="B8" s="1106"/>
      <c r="C8" s="1174"/>
      <c r="D8" s="42">
        <v>43313</v>
      </c>
      <c r="E8" s="815"/>
      <c r="F8" s="1252"/>
    </row>
    <row r="9" spans="1:7" ht="18" customHeight="1">
      <c r="A9" s="1181"/>
      <c r="B9" s="1106"/>
      <c r="C9" s="1174"/>
      <c r="D9" s="11">
        <v>43344</v>
      </c>
      <c r="E9" s="767">
        <v>1</v>
      </c>
      <c r="F9" s="1252"/>
    </row>
    <row r="10" spans="1:7" ht="18" customHeight="1">
      <c r="A10" s="1181"/>
      <c r="B10" s="1106"/>
      <c r="C10" s="1174"/>
      <c r="D10" s="42">
        <v>43374</v>
      </c>
      <c r="E10" s="814"/>
      <c r="F10" s="1252"/>
    </row>
    <row r="11" spans="1:7" ht="18" customHeight="1">
      <c r="A11" s="1181"/>
      <c r="B11" s="1106"/>
      <c r="C11" s="1174"/>
      <c r="D11" s="42">
        <v>43405</v>
      </c>
      <c r="E11" s="814"/>
      <c r="F11" s="1252"/>
    </row>
    <row r="12" spans="1:7" ht="18" customHeight="1">
      <c r="A12" s="1181"/>
      <c r="B12" s="1106"/>
      <c r="C12" s="1174"/>
      <c r="D12" s="11">
        <v>43435</v>
      </c>
      <c r="E12" s="767">
        <v>0</v>
      </c>
      <c r="F12" s="1252"/>
    </row>
    <row r="13" spans="1:7" ht="18" customHeight="1">
      <c r="A13" s="1181"/>
      <c r="B13" s="1106"/>
      <c r="C13" s="1174"/>
      <c r="D13" s="42">
        <v>43466</v>
      </c>
      <c r="E13" s="814"/>
      <c r="F13" s="1252"/>
    </row>
    <row r="14" spans="1:7" ht="18" customHeight="1">
      <c r="A14" s="1181"/>
      <c r="B14" s="1106"/>
      <c r="C14" s="1174"/>
      <c r="D14" s="42">
        <v>43497</v>
      </c>
      <c r="E14" s="814"/>
      <c r="F14" s="1252"/>
    </row>
    <row r="15" spans="1:7" ht="18" customHeight="1">
      <c r="A15" s="1181"/>
      <c r="B15" s="1106"/>
      <c r="C15" s="1174"/>
      <c r="D15" s="11">
        <v>43525</v>
      </c>
      <c r="E15" s="767">
        <v>1</v>
      </c>
      <c r="F15" s="1252"/>
    </row>
  </sheetData>
  <mergeCells count="10">
    <mergeCell ref="A4:A15"/>
    <mergeCell ref="B4:B15"/>
    <mergeCell ref="C4:C15"/>
    <mergeCell ref="F4:F15"/>
    <mergeCell ref="A1:A2"/>
    <mergeCell ref="B1:B2"/>
    <mergeCell ref="C1:C2"/>
    <mergeCell ref="D1:E2"/>
    <mergeCell ref="F1:F2"/>
    <mergeCell ref="A3:F3"/>
  </mergeCells>
  <pageMargins left="0.70866141732283472" right="0.70866141732283472" top="0.74803149606299213" bottom="0.74803149606299213" header="0.31496062992125984" footer="0.31496062992125984"/>
  <pageSetup paperSize="9" scale="69" orientation="landscape" r:id="rId1"/>
  <headerFooter>
    <oddHeader>&amp;L&amp;"Arial,Bold"GJ Innovation&amp;R&amp;"Arial,Bold"Corporate Balance Scorecard 2018-19</oddHeader>
  </headerFooter>
  <drawing r:id="rId2"/>
</worksheet>
</file>

<file path=xl/worksheets/sheet7.xml><?xml version="1.0" encoding="utf-8"?>
<worksheet xmlns="http://schemas.openxmlformats.org/spreadsheetml/2006/main" xmlns:r="http://schemas.openxmlformats.org/officeDocument/2006/relationships">
  <sheetPr filterMode="1"/>
  <dimension ref="A1:LS221"/>
  <sheetViews>
    <sheetView zoomScale="60" zoomScaleNormal="60" workbookViewId="0">
      <pane xSplit="1" ySplit="6" topLeftCell="GT19" activePane="bottomRight" state="frozenSplit"/>
      <selection pane="topRight" activeCell="N1" sqref="N1"/>
      <selection pane="bottomLeft" activeCell="A6" sqref="A6"/>
      <selection pane="bottomRight" activeCell="HC44" sqref="HC44"/>
    </sheetView>
  </sheetViews>
  <sheetFormatPr defaultColWidth="11.85546875" defaultRowHeight="12.75"/>
  <cols>
    <col min="1" max="29" width="11.85546875" style="80"/>
    <col min="30" max="30" width="11.85546875" style="717"/>
    <col min="31" max="37" width="11.85546875" style="80"/>
    <col min="38" max="39" width="11.85546875" style="711"/>
    <col min="40" max="58" width="11.85546875" style="80"/>
    <col min="59" max="59" width="11.85546875" style="713"/>
    <col min="60" max="93" width="11.85546875" style="80"/>
    <col min="94" max="94" width="12.42578125" style="80" customWidth="1"/>
    <col min="95" max="99" width="11.85546875" style="80"/>
    <col min="100" max="101" width="13.28515625" style="80" customWidth="1"/>
    <col min="102" max="116" width="11.85546875" style="80"/>
    <col min="117" max="117" width="11.85546875" style="717"/>
    <col min="118" max="177" width="11.85546875" style="80"/>
    <col min="178" max="179" width="11.85546875" style="723"/>
    <col min="180" max="182" width="11.85546875" style="80"/>
    <col min="183" max="184" width="11.85546875" style="723"/>
    <col min="185" max="185" width="11.85546875" style="722"/>
    <col min="186" max="191" width="11.85546875" style="712"/>
    <col min="192" max="192" width="11.85546875" style="716"/>
    <col min="193" max="194" width="11.85546875" style="712"/>
    <col min="195" max="197" width="11.85546875" style="80"/>
    <col min="198" max="199" width="11.85546875" style="723"/>
    <col min="200" max="200" width="11.85546875" style="80"/>
    <col min="201" max="201" width="11.85546875" style="723"/>
    <col min="202" max="205" width="11.85546875" style="80"/>
    <col min="206" max="207" width="11.85546875" style="723"/>
    <col min="208" max="238" width="11.85546875" style="80"/>
    <col min="239" max="241" width="13.140625" style="80" customWidth="1"/>
    <col min="242" max="258" width="11.85546875" style="80"/>
    <col min="259" max="259" width="11.85546875" style="717"/>
    <col min="260" max="261" width="13" style="828" customWidth="1"/>
    <col min="262" max="262" width="11.85546875" style="713"/>
    <col min="263" max="263" width="15.42578125" style="828" customWidth="1"/>
    <col min="264" max="264" width="15.42578125" style="80" customWidth="1"/>
    <col min="265" max="268" width="11.85546875" style="80"/>
    <col min="269" max="279" width="11.85546875" style="717"/>
    <col min="280" max="281" width="11.85546875" style="723"/>
    <col min="282" max="282" width="11.85546875" style="80"/>
    <col min="283" max="284" width="11.85546875" style="723"/>
    <col min="285" max="300" width="11.85546875" style="717"/>
    <col min="301" max="318" width="11.85546875" style="80"/>
    <col min="319" max="320" width="11.85546875" style="717"/>
    <col min="321" max="323" width="11.85546875" style="80"/>
    <col min="324" max="325" width="11.85546875" style="717"/>
    <col min="326" max="328" width="11.85546875" style="80"/>
    <col min="329" max="329" width="11.85546875" style="723"/>
    <col min="330" max="16384" width="11.85546875" style="80"/>
  </cols>
  <sheetData>
    <row r="1" spans="1:331">
      <c r="A1" s="725"/>
      <c r="B1" s="752"/>
      <c r="C1" s="752"/>
      <c r="D1" s="727" t="s">
        <v>329</v>
      </c>
    </row>
    <row r="2" spans="1:331" ht="13.5" thickBot="1">
      <c r="A2" s="726"/>
      <c r="B2" s="759" t="s">
        <v>380</v>
      </c>
      <c r="C2" s="759" t="s">
        <v>381</v>
      </c>
      <c r="D2" s="727" t="s">
        <v>330</v>
      </c>
    </row>
    <row r="3" spans="1:331" ht="24" customHeight="1">
      <c r="D3" s="1282" t="s">
        <v>240</v>
      </c>
      <c r="E3" s="1283"/>
      <c r="F3" s="1283"/>
      <c r="G3" s="1283"/>
      <c r="H3" s="1284"/>
      <c r="J3" s="1295" t="s">
        <v>293</v>
      </c>
      <c r="K3" s="1296"/>
      <c r="L3" s="1296"/>
      <c r="M3" s="1296"/>
      <c r="N3" s="1296"/>
      <c r="O3" s="1296"/>
      <c r="P3" s="1296"/>
      <c r="Q3" s="1297"/>
      <c r="R3" s="1298" t="s">
        <v>292</v>
      </c>
      <c r="S3" s="1299"/>
      <c r="T3" s="1299"/>
      <c r="U3" s="1299"/>
      <c r="V3" s="1300"/>
      <c r="W3" s="1295" t="s">
        <v>291</v>
      </c>
      <c r="X3" s="1296"/>
      <c r="Y3" s="1296"/>
      <c r="Z3" s="1296"/>
      <c r="AA3" s="1297"/>
      <c r="AB3" s="747" t="s">
        <v>290</v>
      </c>
      <c r="AC3" s="85"/>
      <c r="AD3" s="520"/>
      <c r="AE3" s="85"/>
      <c r="AF3" s="85"/>
      <c r="AG3" s="85"/>
      <c r="AH3" s="85"/>
      <c r="AI3" s="85"/>
      <c r="AJ3" s="85"/>
      <c r="AK3" s="85"/>
      <c r="AL3" s="86"/>
      <c r="AM3" s="81">
        <v>1.5</v>
      </c>
      <c r="AN3" s="82"/>
      <c r="AO3" s="82"/>
      <c r="AP3" s="82"/>
      <c r="AQ3" s="83"/>
      <c r="AR3" s="84"/>
      <c r="AS3" s="85" t="s">
        <v>85</v>
      </c>
      <c r="AT3" s="85"/>
      <c r="AU3" s="85"/>
      <c r="AV3" s="86"/>
      <c r="AW3" s="81" t="s">
        <v>88</v>
      </c>
      <c r="AX3" s="82"/>
      <c r="AY3" s="82"/>
      <c r="AZ3" s="82"/>
      <c r="BA3" s="82"/>
      <c r="BB3" s="82"/>
      <c r="BC3" s="82"/>
      <c r="BD3" s="83"/>
      <c r="BE3" s="85" t="s">
        <v>91</v>
      </c>
      <c r="BF3" s="85"/>
      <c r="BG3" s="87"/>
      <c r="BH3" s="85"/>
      <c r="BI3" s="85"/>
      <c r="BJ3" s="86"/>
      <c r="BK3" s="81" t="s">
        <v>92</v>
      </c>
      <c r="BL3" s="82"/>
      <c r="BM3" s="83"/>
      <c r="BN3" s="88" t="s">
        <v>101</v>
      </c>
      <c r="BO3" s="82"/>
      <c r="BP3" s="82"/>
      <c r="BQ3" s="82"/>
      <c r="BR3" s="82"/>
      <c r="BS3" s="82"/>
      <c r="BT3" s="82"/>
      <c r="BU3" s="82" t="s">
        <v>100</v>
      </c>
      <c r="BV3" s="82"/>
      <c r="BW3" s="82"/>
      <c r="BX3" s="84" t="s">
        <v>102</v>
      </c>
      <c r="BY3" s="85"/>
      <c r="BZ3" s="86"/>
      <c r="CA3" s="81">
        <v>2.6</v>
      </c>
      <c r="CB3" s="82"/>
      <c r="CC3" s="82"/>
      <c r="CD3" s="82"/>
      <c r="CE3" s="82"/>
      <c r="CF3" s="82"/>
      <c r="CG3" s="82"/>
      <c r="CH3" s="83"/>
      <c r="CI3" s="88">
        <v>2.7</v>
      </c>
      <c r="CJ3" s="766"/>
      <c r="CK3" s="82"/>
      <c r="CL3" s="82"/>
      <c r="CM3" s="82"/>
      <c r="CN3" s="83"/>
      <c r="CO3" s="89">
        <v>3.1</v>
      </c>
      <c r="CP3" s="81">
        <v>3.2</v>
      </c>
      <c r="CQ3" s="82"/>
      <c r="CR3" s="82"/>
      <c r="CS3" s="82"/>
      <c r="CT3" s="82"/>
      <c r="CU3" s="83"/>
      <c r="CV3" s="84">
        <v>3.3</v>
      </c>
      <c r="CW3" s="85"/>
      <c r="CX3" s="85"/>
      <c r="CY3" s="85"/>
      <c r="CZ3" s="85"/>
      <c r="DA3" s="86"/>
      <c r="DB3" s="81">
        <v>3.4</v>
      </c>
      <c r="DC3" s="82"/>
      <c r="DD3" s="82"/>
      <c r="DE3" s="82"/>
      <c r="DF3" s="90">
        <v>4.0999999999999996</v>
      </c>
      <c r="DG3" s="85"/>
      <c r="DH3" s="85"/>
      <c r="DI3" s="85"/>
      <c r="DJ3" s="85"/>
      <c r="DK3" s="85"/>
      <c r="DL3" s="85"/>
      <c r="DM3" s="520"/>
      <c r="DN3" s="85"/>
      <c r="DO3" s="88">
        <v>4.2</v>
      </c>
      <c r="DP3" s="82"/>
      <c r="DQ3" s="82"/>
      <c r="DR3" s="82"/>
      <c r="DS3" s="82"/>
      <c r="DT3" s="82"/>
      <c r="DU3" s="82"/>
      <c r="DV3" s="83"/>
      <c r="DW3" s="84">
        <v>4.3</v>
      </c>
      <c r="DX3" s="85"/>
      <c r="DY3" s="85"/>
      <c r="DZ3" s="81">
        <v>4.4000000000000004</v>
      </c>
      <c r="EA3" s="82"/>
      <c r="EB3" s="82"/>
      <c r="EC3" s="83"/>
      <c r="ED3" s="91">
        <v>5.0999999999999996</v>
      </c>
      <c r="EE3" s="92"/>
      <c r="EF3" s="92"/>
      <c r="EG3" s="92"/>
      <c r="EH3" s="92"/>
      <c r="EI3" s="92"/>
      <c r="EJ3" s="92"/>
      <c r="EK3" s="92"/>
      <c r="EL3" s="92"/>
      <c r="EM3" s="92"/>
      <c r="EN3" s="93">
        <v>5.2</v>
      </c>
      <c r="EO3" s="94"/>
      <c r="EP3" s="94"/>
      <c r="EQ3" s="94"/>
      <c r="ER3" s="94"/>
      <c r="ES3" s="94"/>
      <c r="ET3" s="94"/>
      <c r="EU3" s="94"/>
      <c r="EV3" s="94"/>
      <c r="EW3" s="94"/>
      <c r="EX3" s="94"/>
      <c r="EY3" s="94"/>
      <c r="EZ3" s="95">
        <v>5.3</v>
      </c>
      <c r="FA3" s="92"/>
      <c r="FB3" s="92"/>
      <c r="FC3" s="92"/>
      <c r="FD3" s="92"/>
      <c r="FE3" s="92"/>
      <c r="FF3" s="92"/>
      <c r="FG3" s="92"/>
      <c r="FH3" s="92"/>
      <c r="FI3" s="92"/>
      <c r="FJ3" s="92"/>
      <c r="FK3" s="92"/>
      <c r="FL3" s="92"/>
      <c r="FM3" s="92"/>
      <c r="FN3" s="92"/>
      <c r="FO3" s="92"/>
      <c r="FP3" s="92"/>
      <c r="FQ3" s="92"/>
      <c r="FR3" s="92"/>
      <c r="FS3" s="92"/>
      <c r="FT3" s="92"/>
      <c r="FU3" s="93">
        <v>6.1</v>
      </c>
      <c r="FV3" s="987"/>
      <c r="FW3" s="987"/>
      <c r="FX3" s="94"/>
      <c r="FY3" s="94"/>
      <c r="FZ3" s="94">
        <v>6.2</v>
      </c>
      <c r="GA3" s="528"/>
      <c r="GB3" s="528"/>
      <c r="GC3" s="95">
        <v>7.1</v>
      </c>
      <c r="GD3" s="92"/>
      <c r="GE3" s="92"/>
      <c r="GF3" s="92"/>
      <c r="GG3" s="92"/>
      <c r="GH3" s="92"/>
      <c r="GI3" s="92"/>
      <c r="GJ3" s="96"/>
      <c r="GK3" s="94"/>
      <c r="GL3" s="94"/>
      <c r="GM3" s="94">
        <v>7.2</v>
      </c>
      <c r="GN3" s="94"/>
      <c r="GO3" s="94"/>
      <c r="GP3" s="528"/>
      <c r="GQ3" s="528"/>
      <c r="GR3" s="94"/>
      <c r="GS3" s="528"/>
      <c r="GT3" s="94"/>
      <c r="GU3" s="95">
        <v>7.3</v>
      </c>
      <c r="GV3" s="92"/>
      <c r="GW3" s="92"/>
      <c r="GX3" s="97"/>
      <c r="GY3" s="97"/>
      <c r="GZ3" s="92"/>
      <c r="HA3" s="92"/>
      <c r="HB3" s="96"/>
      <c r="HC3" s="93">
        <v>8.1</v>
      </c>
      <c r="HD3" s="946"/>
      <c r="HE3" s="946"/>
      <c r="HF3" s="94"/>
      <c r="HG3" s="94"/>
      <c r="HH3" s="91">
        <v>8.1999999999999993</v>
      </c>
      <c r="HI3" s="92"/>
      <c r="HJ3" s="92"/>
      <c r="HK3" s="92"/>
      <c r="HL3" s="92"/>
      <c r="HM3" s="98">
        <v>8.3000000000000007</v>
      </c>
      <c r="HN3" s="94"/>
      <c r="HO3" s="94"/>
      <c r="HP3" s="94"/>
      <c r="HQ3" s="94"/>
      <c r="HR3" s="91">
        <v>8.4</v>
      </c>
      <c r="HS3" s="92"/>
      <c r="HT3" s="92"/>
      <c r="HU3" s="92"/>
      <c r="HV3" s="92"/>
      <c r="HW3" s="92">
        <v>8.5</v>
      </c>
      <c r="HX3" s="92"/>
      <c r="HY3" s="92"/>
      <c r="HZ3" s="92"/>
      <c r="IA3" s="92"/>
      <c r="IB3" s="98">
        <v>8.6</v>
      </c>
      <c r="IC3" s="94"/>
      <c r="ID3" s="94"/>
      <c r="IE3" s="94">
        <v>8.6999999999999993</v>
      </c>
      <c r="IF3" s="94"/>
      <c r="IG3" s="94"/>
      <c r="IH3" s="94"/>
      <c r="II3" s="99"/>
      <c r="IJ3" s="95">
        <v>8.8000000000000007</v>
      </c>
      <c r="IK3" s="972"/>
      <c r="IL3" s="972"/>
      <c r="IM3" s="92"/>
      <c r="IN3" s="92"/>
      <c r="IO3" s="100">
        <v>1.1000000000000001</v>
      </c>
      <c r="IP3" s="101"/>
      <c r="IQ3" s="101"/>
      <c r="IR3" s="101"/>
      <c r="IS3" s="102">
        <v>2.1</v>
      </c>
      <c r="IT3" s="103"/>
      <c r="IU3" s="103"/>
      <c r="IV3" s="104">
        <v>2.2000000000000002</v>
      </c>
      <c r="IW3" s="101"/>
      <c r="IX3" s="101"/>
      <c r="IY3" s="1024">
        <v>3.1</v>
      </c>
      <c r="IZ3" s="1025"/>
      <c r="JA3" s="1025"/>
      <c r="JB3" s="1026">
        <v>3.2</v>
      </c>
      <c r="JC3" s="1012"/>
      <c r="JD3" s="1026"/>
      <c r="JE3" s="103"/>
      <c r="JF3" s="103"/>
      <c r="JG3" s="103"/>
      <c r="JH3" s="105"/>
      <c r="JI3" s="1028">
        <v>4.0999999999999996</v>
      </c>
      <c r="JJ3" s="1029"/>
      <c r="JK3" s="277"/>
      <c r="JL3" s="277"/>
      <c r="JM3" s="540"/>
      <c r="JN3" s="1031">
        <v>4.2</v>
      </c>
      <c r="JO3" s="1026"/>
      <c r="JP3" s="1026"/>
      <c r="JQ3" s="1026"/>
      <c r="JR3" s="1032"/>
      <c r="JS3" s="1033">
        <v>4.3</v>
      </c>
      <c r="JT3" s="1029"/>
      <c r="JU3" s="1029"/>
      <c r="JV3" s="101">
        <v>4.4000000000000004</v>
      </c>
      <c r="JW3" s="268"/>
      <c r="JX3" s="268"/>
      <c r="JY3" s="1029"/>
      <c r="JZ3" s="1029"/>
      <c r="KA3" s="1029"/>
      <c r="KB3" s="1029"/>
      <c r="KC3" s="1029"/>
      <c r="KD3" s="1062"/>
      <c r="KE3" s="1031">
        <v>4.5</v>
      </c>
      <c r="KF3" s="1026"/>
      <c r="KG3" s="1026"/>
      <c r="KH3" s="1026"/>
      <c r="KI3" s="1026"/>
      <c r="KJ3" s="1026"/>
      <c r="KK3" s="1032"/>
      <c r="KL3" s="1033">
        <v>4.5999999999999996</v>
      </c>
      <c r="KM3" s="1029"/>
      <c r="KN3" s="1062"/>
      <c r="KO3" s="106">
        <v>1.1000000000000001</v>
      </c>
      <c r="KP3" s="107"/>
      <c r="KQ3" s="107"/>
      <c r="KR3" s="108"/>
      <c r="KS3" s="109">
        <v>1.2</v>
      </c>
      <c r="KT3" s="109"/>
      <c r="KU3" s="110"/>
      <c r="KV3" s="106">
        <v>1.3</v>
      </c>
      <c r="KW3" s="107"/>
      <c r="KX3" s="107"/>
      <c r="KY3" s="108"/>
      <c r="KZ3" s="111">
        <v>2.1</v>
      </c>
      <c r="LA3" s="109"/>
      <c r="LB3" s="109"/>
      <c r="LC3" s="110"/>
      <c r="LD3" s="106">
        <v>2.2000000000000002</v>
      </c>
      <c r="LE3" s="107"/>
      <c r="LF3" s="108"/>
      <c r="LG3" s="809">
        <v>3.1</v>
      </c>
      <c r="LH3" s="112"/>
      <c r="LI3" s="109"/>
      <c r="LJ3" s="109"/>
      <c r="LK3" s="110"/>
      <c r="LL3" s="816">
        <v>3.2</v>
      </c>
      <c r="LM3" s="113"/>
      <c r="LN3" s="107"/>
      <c r="LO3" s="107"/>
      <c r="LP3" s="108"/>
      <c r="LQ3" s="817">
        <v>1.1000000000000001</v>
      </c>
      <c r="LR3" s="114"/>
      <c r="LS3" s="115"/>
    </row>
    <row r="4" spans="1:331" ht="15" customHeight="1">
      <c r="D4" s="911"/>
      <c r="E4" s="912"/>
      <c r="F4" s="912"/>
      <c r="G4" s="912"/>
      <c r="H4" s="913"/>
      <c r="J4" s="122"/>
      <c r="K4" s="123"/>
      <c r="L4" s="123"/>
      <c r="M4" s="123"/>
      <c r="N4" s="123"/>
      <c r="O4" s="123"/>
      <c r="P4" s="123"/>
      <c r="Q4" s="124"/>
      <c r="R4" s="748"/>
      <c r="S4" s="205"/>
      <c r="T4" s="205"/>
      <c r="U4" s="205"/>
      <c r="V4" s="746"/>
      <c r="W4" s="122"/>
      <c r="X4" s="123"/>
      <c r="Y4" s="123"/>
      <c r="Z4" s="123"/>
      <c r="AA4" s="124"/>
      <c r="AB4" s="748"/>
      <c r="AC4" s="588"/>
      <c r="AD4" s="285"/>
      <c r="AE4" s="588"/>
      <c r="AF4" s="588"/>
      <c r="AG4" s="588"/>
      <c r="AH4" s="588"/>
      <c r="AI4" s="588"/>
      <c r="AJ4" s="588"/>
      <c r="AK4" s="588"/>
      <c r="AL4" s="589"/>
      <c r="AM4" s="566"/>
      <c r="AN4" s="567"/>
      <c r="AO4" s="567"/>
      <c r="AP4" s="567"/>
      <c r="AQ4" s="568"/>
      <c r="AR4" s="587"/>
      <c r="AS4" s="588"/>
      <c r="AT4" s="588"/>
      <c r="AU4" s="588"/>
      <c r="AV4" s="589"/>
      <c r="AW4" s="566"/>
      <c r="AX4" s="567"/>
      <c r="AY4" s="567"/>
      <c r="AZ4" s="567"/>
      <c r="BA4" s="567"/>
      <c r="BB4" s="567"/>
      <c r="BC4" s="567"/>
      <c r="BD4" s="568"/>
      <c r="BE4" s="588"/>
      <c r="BF4" s="588"/>
      <c r="BG4" s="601"/>
      <c r="BH4" s="588"/>
      <c r="BI4" s="588"/>
      <c r="BJ4" s="589"/>
      <c r="BK4" s="566"/>
      <c r="BL4" s="567"/>
      <c r="BM4" s="568"/>
      <c r="BN4" s="914"/>
      <c r="BO4" s="567"/>
      <c r="BP4" s="567"/>
      <c r="BQ4" s="567"/>
      <c r="BR4" s="567"/>
      <c r="BS4" s="567"/>
      <c r="BT4" s="567"/>
      <c r="BU4" s="567"/>
      <c r="BV4" s="567"/>
      <c r="BW4" s="567"/>
      <c r="BX4" s="587"/>
      <c r="BY4" s="588"/>
      <c r="BZ4" s="589"/>
      <c r="CA4" s="566"/>
      <c r="CB4" s="567"/>
      <c r="CC4" s="567"/>
      <c r="CD4" s="567"/>
      <c r="CE4" s="567"/>
      <c r="CF4" s="567"/>
      <c r="CG4" s="567"/>
      <c r="CH4" s="568"/>
      <c r="CI4" s="914"/>
      <c r="CJ4" s="915"/>
      <c r="CK4" s="567"/>
      <c r="CL4" s="567"/>
      <c r="CM4" s="567"/>
      <c r="CN4" s="568"/>
      <c r="CO4" s="695"/>
      <c r="CP4" s="566"/>
      <c r="CQ4" s="567"/>
      <c r="CR4" s="567"/>
      <c r="CS4" s="567"/>
      <c r="CT4" s="567"/>
      <c r="CU4" s="568"/>
      <c r="CV4" s="587"/>
      <c r="CW4" s="588"/>
      <c r="CX4" s="588"/>
      <c r="CY4" s="588"/>
      <c r="CZ4" s="588"/>
      <c r="DA4" s="589"/>
      <c r="DB4" s="566"/>
      <c r="DC4" s="567"/>
      <c r="DD4" s="567"/>
      <c r="DE4" s="567"/>
      <c r="DF4" s="916"/>
      <c r="DG4" s="588"/>
      <c r="DH4" s="588"/>
      <c r="DI4" s="588"/>
      <c r="DJ4" s="588"/>
      <c r="DK4" s="588"/>
      <c r="DL4" s="588"/>
      <c r="DM4" s="285"/>
      <c r="DN4" s="588"/>
      <c r="DO4" s="914"/>
      <c r="DP4" s="567"/>
      <c r="DQ4" s="567"/>
      <c r="DR4" s="567"/>
      <c r="DS4" s="567"/>
      <c r="DT4" s="567"/>
      <c r="DU4" s="567"/>
      <c r="DV4" s="568"/>
      <c r="DW4" s="587"/>
      <c r="DX4" s="588"/>
      <c r="DY4" s="588"/>
      <c r="DZ4" s="566"/>
      <c r="EA4" s="567"/>
      <c r="EB4" s="567"/>
      <c r="EC4" s="568"/>
      <c r="ED4" s="864"/>
      <c r="EE4" s="579"/>
      <c r="EF4" s="579"/>
      <c r="EG4" s="579"/>
      <c r="EH4" s="579"/>
      <c r="EI4" s="579"/>
      <c r="EJ4" s="579"/>
      <c r="EK4" s="579"/>
      <c r="EL4" s="579"/>
      <c r="EM4" s="579"/>
      <c r="EN4" s="917"/>
      <c r="EO4" s="577"/>
      <c r="EP4" s="577"/>
      <c r="EQ4" s="577"/>
      <c r="ER4" s="577"/>
      <c r="ES4" s="577"/>
      <c r="ET4" s="577"/>
      <c r="EU4" s="577"/>
      <c r="EV4" s="577"/>
      <c r="EW4" s="577"/>
      <c r="EX4" s="577"/>
      <c r="EY4" s="577"/>
      <c r="EZ4" s="918"/>
      <c r="FA4" s="579"/>
      <c r="FB4" s="579"/>
      <c r="FC4" s="579"/>
      <c r="FD4" s="579"/>
      <c r="FE4" s="579"/>
      <c r="FF4" s="579"/>
      <c r="FG4" s="579"/>
      <c r="FH4" s="579"/>
      <c r="FI4" s="579"/>
      <c r="FJ4" s="579"/>
      <c r="FK4" s="579"/>
      <c r="FL4" s="579"/>
      <c r="FM4" s="579"/>
      <c r="FN4" s="579"/>
      <c r="FO4" s="579"/>
      <c r="FP4" s="579"/>
      <c r="FQ4" s="579"/>
      <c r="FR4" s="579"/>
      <c r="FS4" s="579"/>
      <c r="FT4" s="579"/>
      <c r="FU4" s="917"/>
      <c r="FV4" s="988"/>
      <c r="FW4" s="988"/>
      <c r="FX4" s="577"/>
      <c r="FY4" s="577"/>
      <c r="FZ4" s="577"/>
      <c r="GA4" s="576"/>
      <c r="GB4" s="576"/>
      <c r="GC4" s="918"/>
      <c r="GD4" s="579"/>
      <c r="GE4" s="579"/>
      <c r="GF4" s="579"/>
      <c r="GG4" s="579"/>
      <c r="GH4" s="579"/>
      <c r="GI4" s="579"/>
      <c r="GJ4" s="580"/>
      <c r="GK4" s="577"/>
      <c r="GL4" s="577"/>
      <c r="GM4" s="577"/>
      <c r="GN4" s="577"/>
      <c r="GO4" s="577"/>
      <c r="GP4" s="576"/>
      <c r="GQ4" s="576"/>
      <c r="GR4" s="577"/>
      <c r="GS4" s="576"/>
      <c r="GT4" s="577"/>
      <c r="GU4" s="1253" t="s">
        <v>365</v>
      </c>
      <c r="GV4" s="1254"/>
      <c r="GW4" s="1254"/>
      <c r="GX4" s="578"/>
      <c r="GY4" s="578"/>
      <c r="GZ4" s="579"/>
      <c r="HA4" s="579"/>
      <c r="HB4" s="580"/>
      <c r="HC4" s="955" t="s">
        <v>372</v>
      </c>
      <c r="HD4" s="947"/>
      <c r="HE4" s="947"/>
      <c r="HF4" s="577"/>
      <c r="HG4" s="577"/>
      <c r="HH4" s="864" t="s">
        <v>378</v>
      </c>
      <c r="HI4" s="579"/>
      <c r="HJ4" s="579"/>
      <c r="HK4" s="579"/>
      <c r="HL4" s="579"/>
      <c r="HM4" s="919" t="s">
        <v>377</v>
      </c>
      <c r="HN4" s="577"/>
      <c r="HO4" s="577"/>
      <c r="HP4" s="577"/>
      <c r="HQ4" s="577"/>
      <c r="HR4" s="864" t="s">
        <v>374</v>
      </c>
      <c r="HS4" s="579"/>
      <c r="HT4" s="579"/>
      <c r="HU4" s="579"/>
      <c r="HV4" s="579"/>
      <c r="HW4" s="579" t="s">
        <v>375</v>
      </c>
      <c r="HX4" s="579"/>
      <c r="HY4" s="579"/>
      <c r="HZ4" s="579"/>
      <c r="IA4" s="579"/>
      <c r="IB4" s="919" t="s">
        <v>379</v>
      </c>
      <c r="IC4" s="577"/>
      <c r="ID4" s="577"/>
      <c r="IE4" s="577"/>
      <c r="IF4" s="577" t="s">
        <v>376</v>
      </c>
      <c r="IG4" s="577"/>
      <c r="IH4" s="577"/>
      <c r="II4" s="920"/>
      <c r="IJ4" s="918" t="s">
        <v>373</v>
      </c>
      <c r="IK4" s="973"/>
      <c r="IL4" s="973"/>
      <c r="IM4" s="579"/>
      <c r="IN4" s="579"/>
      <c r="IO4" s="921"/>
      <c r="IP4" s="863"/>
      <c r="IQ4" s="863"/>
      <c r="IR4" s="863"/>
      <c r="IS4" s="922"/>
      <c r="IT4" s="923"/>
      <c r="IU4" s="923"/>
      <c r="IV4" s="862"/>
      <c r="IW4" s="863"/>
      <c r="IX4" s="863"/>
      <c r="IY4" s="1015"/>
      <c r="IZ4" s="1009"/>
      <c r="JA4" s="1009"/>
      <c r="JB4" s="1018"/>
      <c r="JC4" s="680"/>
      <c r="JD4" s="923"/>
      <c r="JE4" s="923"/>
      <c r="JF4" s="923"/>
      <c r="JG4" s="923"/>
      <c r="JH4" s="924"/>
      <c r="JI4" s="1027"/>
      <c r="JJ4" s="364"/>
      <c r="JK4" s="364"/>
      <c r="JL4" s="364"/>
      <c r="JM4" s="586"/>
      <c r="JN4" s="583"/>
      <c r="JO4" s="365"/>
      <c r="JP4" s="365"/>
      <c r="JQ4" s="365"/>
      <c r="JR4" s="366"/>
      <c r="JS4" s="585"/>
      <c r="JT4" s="356"/>
      <c r="JU4" s="356"/>
      <c r="JV4" s="863"/>
      <c r="JW4" s="356"/>
      <c r="JX4" s="356"/>
      <c r="JY4" s="364"/>
      <c r="JZ4" s="364"/>
      <c r="KA4" s="364"/>
      <c r="KB4" s="364"/>
      <c r="KC4" s="364"/>
      <c r="KD4" s="586"/>
      <c r="KE4" s="583"/>
      <c r="KF4" s="365"/>
      <c r="KG4" s="365"/>
      <c r="KH4" s="365"/>
      <c r="KI4" s="365"/>
      <c r="KJ4" s="365"/>
      <c r="KK4" s="366"/>
      <c r="KL4" s="585"/>
      <c r="KM4" s="364"/>
      <c r="KN4" s="586"/>
      <c r="KO4" s="612"/>
      <c r="KP4" s="925"/>
      <c r="KQ4" s="925"/>
      <c r="KR4" s="926"/>
      <c r="KS4" s="912"/>
      <c r="KT4" s="912"/>
      <c r="KU4" s="913"/>
      <c r="KV4" s="612"/>
      <c r="KW4" s="925"/>
      <c r="KX4" s="925"/>
      <c r="KY4" s="926"/>
      <c r="KZ4" s="911"/>
      <c r="LA4" s="912"/>
      <c r="LB4" s="912"/>
      <c r="LC4" s="913"/>
      <c r="LD4" s="612"/>
      <c r="LE4" s="925"/>
      <c r="LF4" s="926"/>
      <c r="LG4" s="927"/>
      <c r="LH4" s="385"/>
      <c r="LI4" s="912"/>
      <c r="LJ4" s="912"/>
      <c r="LK4" s="913"/>
      <c r="LL4" s="928"/>
      <c r="LM4" s="592"/>
      <c r="LN4" s="925"/>
      <c r="LO4" s="925"/>
      <c r="LP4" s="926"/>
      <c r="LQ4" s="929"/>
      <c r="LR4" s="598"/>
      <c r="LS4" s="599"/>
    </row>
    <row r="5" spans="1:331" s="168" customFormat="1" ht="115.5" thickBot="1">
      <c r="A5" s="116"/>
      <c r="B5" s="116"/>
      <c r="C5" s="116"/>
      <c r="D5" s="742" t="s">
        <v>63</v>
      </c>
      <c r="E5" s="117" t="s">
        <v>64</v>
      </c>
      <c r="F5" s="117" t="s">
        <v>65</v>
      </c>
      <c r="G5" s="117" t="s">
        <v>267</v>
      </c>
      <c r="H5" s="118" t="s">
        <v>268</v>
      </c>
      <c r="I5" s="116" t="s">
        <v>258</v>
      </c>
      <c r="J5" s="119" t="s">
        <v>66</v>
      </c>
      <c r="K5" s="120" t="s">
        <v>67</v>
      </c>
      <c r="L5" s="120" t="s">
        <v>68</v>
      </c>
      <c r="M5" s="120" t="s">
        <v>69</v>
      </c>
      <c r="N5" s="120" t="s">
        <v>367</v>
      </c>
      <c r="O5" s="120" t="s">
        <v>145</v>
      </c>
      <c r="P5" s="120" t="s">
        <v>144</v>
      </c>
      <c r="Q5" s="121" t="s">
        <v>8</v>
      </c>
      <c r="R5" s="748" t="s">
        <v>70</v>
      </c>
      <c r="S5" s="205" t="s">
        <v>71</v>
      </c>
      <c r="T5" s="205" t="s">
        <v>145</v>
      </c>
      <c r="U5" s="205" t="s">
        <v>144</v>
      </c>
      <c r="V5" s="746" t="s">
        <v>143</v>
      </c>
      <c r="W5" s="122" t="s">
        <v>72</v>
      </c>
      <c r="X5" s="123" t="s">
        <v>73</v>
      </c>
      <c r="Y5" s="123" t="s">
        <v>145</v>
      </c>
      <c r="Z5" s="123" t="s">
        <v>144</v>
      </c>
      <c r="AA5" s="124" t="s">
        <v>143</v>
      </c>
      <c r="AB5" s="744" t="s">
        <v>74</v>
      </c>
      <c r="AC5" s="423" t="s">
        <v>75</v>
      </c>
      <c r="AD5" s="751" t="s">
        <v>76</v>
      </c>
      <c r="AE5" s="423" t="s">
        <v>77</v>
      </c>
      <c r="AF5" s="423" t="s">
        <v>78</v>
      </c>
      <c r="AG5" s="751" t="s">
        <v>79</v>
      </c>
      <c r="AH5" s="423" t="s">
        <v>80</v>
      </c>
      <c r="AI5" s="423" t="s">
        <v>81</v>
      </c>
      <c r="AJ5" s="751" t="s">
        <v>82</v>
      </c>
      <c r="AK5" s="423" t="s">
        <v>143</v>
      </c>
      <c r="AL5" s="745" t="s">
        <v>145</v>
      </c>
      <c r="AM5" s="125" t="s">
        <v>315</v>
      </c>
      <c r="AN5" s="126" t="s">
        <v>83</v>
      </c>
      <c r="AO5" s="126" t="s">
        <v>84</v>
      </c>
      <c r="AP5" s="126" t="s">
        <v>143</v>
      </c>
      <c r="AQ5" s="127" t="s">
        <v>7</v>
      </c>
      <c r="AR5" s="128" t="s">
        <v>249</v>
      </c>
      <c r="AS5" s="129" t="s">
        <v>86</v>
      </c>
      <c r="AT5" s="129" t="s">
        <v>87</v>
      </c>
      <c r="AU5" s="129" t="s">
        <v>143</v>
      </c>
      <c r="AV5" s="130" t="s">
        <v>7</v>
      </c>
      <c r="AW5" s="125" t="s">
        <v>317</v>
      </c>
      <c r="AX5" s="126" t="s">
        <v>250</v>
      </c>
      <c r="AY5" s="126" t="s">
        <v>89</v>
      </c>
      <c r="AZ5" s="126" t="s">
        <v>229</v>
      </c>
      <c r="BA5" s="126" t="s">
        <v>145</v>
      </c>
      <c r="BB5" s="126" t="s">
        <v>144</v>
      </c>
      <c r="BC5" s="126" t="s">
        <v>143</v>
      </c>
      <c r="BD5" s="127" t="s">
        <v>229</v>
      </c>
      <c r="BE5" s="129" t="s">
        <v>316</v>
      </c>
      <c r="BF5" s="129" t="s">
        <v>251</v>
      </c>
      <c r="BG5" s="131" t="s">
        <v>90</v>
      </c>
      <c r="BH5" s="129" t="s">
        <v>145</v>
      </c>
      <c r="BI5" s="129" t="s">
        <v>144</v>
      </c>
      <c r="BJ5" s="130" t="s">
        <v>143</v>
      </c>
      <c r="BK5" s="177" t="s">
        <v>93</v>
      </c>
      <c r="BL5" s="178" t="s">
        <v>94</v>
      </c>
      <c r="BM5" s="179" t="s">
        <v>132</v>
      </c>
      <c r="BN5" s="132" t="s">
        <v>95</v>
      </c>
      <c r="BO5" s="133" t="s">
        <v>96</v>
      </c>
      <c r="BP5" s="133" t="s">
        <v>270</v>
      </c>
      <c r="BQ5" s="133" t="s">
        <v>252</v>
      </c>
      <c r="BR5" s="133" t="s">
        <v>145</v>
      </c>
      <c r="BS5" s="133" t="s">
        <v>144</v>
      </c>
      <c r="BT5" s="133" t="s">
        <v>143</v>
      </c>
      <c r="BU5" s="133" t="s">
        <v>97</v>
      </c>
      <c r="BV5" s="133" t="s">
        <v>98</v>
      </c>
      <c r="BW5" s="133" t="s">
        <v>99</v>
      </c>
      <c r="BX5" s="135" t="s">
        <v>103</v>
      </c>
      <c r="BY5" s="136" t="s">
        <v>143</v>
      </c>
      <c r="BZ5" s="137" t="s">
        <v>7</v>
      </c>
      <c r="CA5" s="125" t="s">
        <v>104</v>
      </c>
      <c r="CB5" s="126" t="s">
        <v>108</v>
      </c>
      <c r="CC5" s="126" t="s">
        <v>105</v>
      </c>
      <c r="CD5" s="126" t="s">
        <v>106</v>
      </c>
      <c r="CE5" s="126" t="s">
        <v>143</v>
      </c>
      <c r="CF5" s="126" t="s">
        <v>144</v>
      </c>
      <c r="CG5" s="126" t="s">
        <v>145</v>
      </c>
      <c r="CH5" s="127" t="s">
        <v>107</v>
      </c>
      <c r="CI5" s="125" t="s">
        <v>109</v>
      </c>
      <c r="CJ5" s="797" t="s">
        <v>340</v>
      </c>
      <c r="CK5" s="126" t="s">
        <v>110</v>
      </c>
      <c r="CL5" s="126" t="s">
        <v>111</v>
      </c>
      <c r="CM5" s="126" t="s">
        <v>143</v>
      </c>
      <c r="CN5" s="127" t="s">
        <v>145</v>
      </c>
      <c r="CO5" s="138" t="s">
        <v>112</v>
      </c>
      <c r="CP5" s="125" t="s">
        <v>113</v>
      </c>
      <c r="CQ5" s="126" t="s">
        <v>114</v>
      </c>
      <c r="CR5" s="126" t="s">
        <v>6</v>
      </c>
      <c r="CS5" s="126" t="s">
        <v>145</v>
      </c>
      <c r="CT5" s="126" t="s">
        <v>143</v>
      </c>
      <c r="CU5" s="127" t="s">
        <v>115</v>
      </c>
      <c r="CV5" s="128" t="s">
        <v>116</v>
      </c>
      <c r="CW5" s="129" t="s">
        <v>117</v>
      </c>
      <c r="CX5" s="129" t="s">
        <v>118</v>
      </c>
      <c r="CY5" s="129" t="s">
        <v>145</v>
      </c>
      <c r="CZ5" s="129" t="s">
        <v>144</v>
      </c>
      <c r="DA5" s="130" t="s">
        <v>143</v>
      </c>
      <c r="DB5" s="125" t="s">
        <v>119</v>
      </c>
      <c r="DC5" s="126" t="s">
        <v>145</v>
      </c>
      <c r="DD5" s="126" t="s">
        <v>144</v>
      </c>
      <c r="DE5" s="126" t="s">
        <v>143</v>
      </c>
      <c r="DF5" s="128" t="s">
        <v>139</v>
      </c>
      <c r="DG5" s="129" t="s">
        <v>145</v>
      </c>
      <c r="DH5" s="129" t="s">
        <v>144</v>
      </c>
      <c r="DI5" s="129" t="s">
        <v>143</v>
      </c>
      <c r="DJ5" s="129" t="s">
        <v>198</v>
      </c>
      <c r="DK5" s="129" t="s">
        <v>238</v>
      </c>
      <c r="DL5" s="129" t="s">
        <v>239</v>
      </c>
      <c r="DM5" s="438" t="s">
        <v>138</v>
      </c>
      <c r="DN5" s="129" t="s">
        <v>314</v>
      </c>
      <c r="DO5" s="125" t="s">
        <v>146</v>
      </c>
      <c r="DP5" s="126" t="s">
        <v>145</v>
      </c>
      <c r="DQ5" s="126" t="s">
        <v>143</v>
      </c>
      <c r="DR5" s="126" t="s">
        <v>147</v>
      </c>
      <c r="DS5" s="971" t="s">
        <v>405</v>
      </c>
      <c r="DT5" s="971" t="s">
        <v>406</v>
      </c>
      <c r="DU5" s="126" t="s">
        <v>145</v>
      </c>
      <c r="DV5" s="127" t="s">
        <v>143</v>
      </c>
      <c r="DW5" s="128" t="s">
        <v>149</v>
      </c>
      <c r="DX5" s="129" t="s">
        <v>145</v>
      </c>
      <c r="DY5" s="129" t="s">
        <v>143</v>
      </c>
      <c r="DZ5" s="125" t="s">
        <v>152</v>
      </c>
      <c r="EA5" s="126" t="s">
        <v>145</v>
      </c>
      <c r="EB5" s="126" t="s">
        <v>144</v>
      </c>
      <c r="EC5" s="127" t="s">
        <v>143</v>
      </c>
      <c r="ED5" s="139" t="s">
        <v>153</v>
      </c>
      <c r="EE5" s="140" t="s">
        <v>154</v>
      </c>
      <c r="EF5" s="140" t="s">
        <v>144</v>
      </c>
      <c r="EG5" s="140" t="s">
        <v>145</v>
      </c>
      <c r="EH5" s="140" t="s">
        <v>143</v>
      </c>
      <c r="EI5" s="140" t="s">
        <v>155</v>
      </c>
      <c r="EJ5" s="140" t="s">
        <v>156</v>
      </c>
      <c r="EK5" s="140" t="s">
        <v>157</v>
      </c>
      <c r="EL5" s="140" t="s">
        <v>158</v>
      </c>
      <c r="EM5" s="140" t="s">
        <v>159</v>
      </c>
      <c r="EN5" s="141" t="s">
        <v>160</v>
      </c>
      <c r="EO5" s="142" t="s">
        <v>154</v>
      </c>
      <c r="EP5" s="142" t="s">
        <v>144</v>
      </c>
      <c r="EQ5" s="142" t="s">
        <v>145</v>
      </c>
      <c r="ER5" s="142" t="s">
        <v>143</v>
      </c>
      <c r="ES5" s="142" t="s">
        <v>161</v>
      </c>
      <c r="ET5" s="142" t="s">
        <v>162</v>
      </c>
      <c r="EU5" s="142" t="s">
        <v>163</v>
      </c>
      <c r="EV5" s="142" t="s">
        <v>164</v>
      </c>
      <c r="EW5" s="142" t="s">
        <v>165</v>
      </c>
      <c r="EX5" s="142" t="s">
        <v>166</v>
      </c>
      <c r="EY5" s="142" t="s">
        <v>167</v>
      </c>
      <c r="EZ5" s="139" t="s">
        <v>169</v>
      </c>
      <c r="FA5" s="140" t="s">
        <v>154</v>
      </c>
      <c r="FB5" s="140" t="s">
        <v>144</v>
      </c>
      <c r="FC5" s="140" t="s">
        <v>145</v>
      </c>
      <c r="FD5" s="140" t="s">
        <v>143</v>
      </c>
      <c r="FE5" s="140" t="s">
        <v>170</v>
      </c>
      <c r="FF5" s="140" t="s">
        <v>154</v>
      </c>
      <c r="FG5" s="140" t="s">
        <v>144</v>
      </c>
      <c r="FH5" s="140" t="s">
        <v>145</v>
      </c>
      <c r="FI5" s="140" t="s">
        <v>143</v>
      </c>
      <c r="FJ5" s="140" t="s">
        <v>171</v>
      </c>
      <c r="FK5" s="140" t="s">
        <v>154</v>
      </c>
      <c r="FL5" s="140" t="s">
        <v>144</v>
      </c>
      <c r="FM5" s="140" t="s">
        <v>145</v>
      </c>
      <c r="FN5" s="140" t="s">
        <v>143</v>
      </c>
      <c r="FO5" s="140" t="s">
        <v>172</v>
      </c>
      <c r="FP5" s="140" t="s">
        <v>174</v>
      </c>
      <c r="FQ5" s="140" t="s">
        <v>175</v>
      </c>
      <c r="FR5" s="140" t="s">
        <v>176</v>
      </c>
      <c r="FS5" s="140" t="s">
        <v>177</v>
      </c>
      <c r="FT5" s="140" t="s">
        <v>173</v>
      </c>
      <c r="FU5" s="141" t="s">
        <v>324</v>
      </c>
      <c r="FV5" s="989" t="s">
        <v>407</v>
      </c>
      <c r="FW5" s="989" t="s">
        <v>408</v>
      </c>
      <c r="FX5" s="142" t="s">
        <v>143</v>
      </c>
      <c r="FY5" s="142" t="s">
        <v>145</v>
      </c>
      <c r="FZ5" s="142" t="s">
        <v>325</v>
      </c>
      <c r="GA5" s="989" t="s">
        <v>409</v>
      </c>
      <c r="GB5" s="989" t="s">
        <v>410</v>
      </c>
      <c r="GC5" s="143" t="s">
        <v>361</v>
      </c>
      <c r="GD5" s="144" t="s">
        <v>362</v>
      </c>
      <c r="GE5" s="144" t="s">
        <v>178</v>
      </c>
      <c r="GF5" s="144" t="s">
        <v>363</v>
      </c>
      <c r="GG5" s="144" t="s">
        <v>364</v>
      </c>
      <c r="GH5" s="144" t="s">
        <v>178</v>
      </c>
      <c r="GI5" s="144" t="s">
        <v>143</v>
      </c>
      <c r="GJ5" s="145" t="s">
        <v>145</v>
      </c>
      <c r="GK5" s="146" t="s">
        <v>359</v>
      </c>
      <c r="GL5" s="146" t="s">
        <v>360</v>
      </c>
      <c r="GM5" s="146" t="s">
        <v>179</v>
      </c>
      <c r="GN5" s="146" t="s">
        <v>143</v>
      </c>
      <c r="GO5" s="146" t="s">
        <v>145</v>
      </c>
      <c r="GP5" s="393" t="s">
        <v>354</v>
      </c>
      <c r="GQ5" s="393" t="s">
        <v>355</v>
      </c>
      <c r="GR5" s="146" t="s">
        <v>350</v>
      </c>
      <c r="GS5" s="393" t="s">
        <v>352</v>
      </c>
      <c r="GT5" s="146" t="s">
        <v>353</v>
      </c>
      <c r="GU5" s="872" t="s">
        <v>231</v>
      </c>
      <c r="GV5" s="873" t="s">
        <v>232</v>
      </c>
      <c r="GW5" s="873" t="s">
        <v>236</v>
      </c>
      <c r="GX5" s="147" t="s">
        <v>233</v>
      </c>
      <c r="GY5" s="147" t="s">
        <v>313</v>
      </c>
      <c r="GZ5" s="140" t="s">
        <v>237</v>
      </c>
      <c r="HA5" s="144" t="s">
        <v>143</v>
      </c>
      <c r="HB5" s="145" t="s">
        <v>145</v>
      </c>
      <c r="HC5" s="141" t="s">
        <v>180</v>
      </c>
      <c r="HD5" s="142" t="s">
        <v>370</v>
      </c>
      <c r="HE5" s="142" t="s">
        <v>371</v>
      </c>
      <c r="HF5" s="142" t="s">
        <v>143</v>
      </c>
      <c r="HG5" s="142" t="s">
        <v>145</v>
      </c>
      <c r="HH5" s="139" t="s">
        <v>181</v>
      </c>
      <c r="HI5" s="140" t="s">
        <v>385</v>
      </c>
      <c r="HJ5" s="140" t="s">
        <v>386</v>
      </c>
      <c r="HK5" s="140" t="s">
        <v>143</v>
      </c>
      <c r="HL5" s="140" t="s">
        <v>145</v>
      </c>
      <c r="HM5" s="141" t="s">
        <v>182</v>
      </c>
      <c r="HN5" s="142" t="s">
        <v>387</v>
      </c>
      <c r="HO5" s="142" t="s">
        <v>388</v>
      </c>
      <c r="HP5" s="142" t="s">
        <v>143</v>
      </c>
      <c r="HQ5" s="142" t="s">
        <v>145</v>
      </c>
      <c r="HR5" s="139" t="s">
        <v>183</v>
      </c>
      <c r="HS5" s="140" t="s">
        <v>389</v>
      </c>
      <c r="HT5" s="140" t="s">
        <v>390</v>
      </c>
      <c r="HU5" s="140" t="s">
        <v>143</v>
      </c>
      <c r="HV5" s="140" t="s">
        <v>145</v>
      </c>
      <c r="HW5" s="140" t="s">
        <v>184</v>
      </c>
      <c r="HX5" s="140" t="s">
        <v>392</v>
      </c>
      <c r="HY5" s="140" t="s">
        <v>393</v>
      </c>
      <c r="HZ5" s="140" t="s">
        <v>143</v>
      </c>
      <c r="IA5" s="140" t="s">
        <v>145</v>
      </c>
      <c r="IB5" s="141" t="s">
        <v>185</v>
      </c>
      <c r="IC5" s="142" t="s">
        <v>394</v>
      </c>
      <c r="ID5" s="142" t="s">
        <v>395</v>
      </c>
      <c r="IE5" s="148" t="s">
        <v>186</v>
      </c>
      <c r="IF5" s="148" t="s">
        <v>396</v>
      </c>
      <c r="IG5" s="148" t="s">
        <v>397</v>
      </c>
      <c r="IH5" s="142" t="s">
        <v>143</v>
      </c>
      <c r="II5" s="149" t="s">
        <v>145</v>
      </c>
      <c r="IJ5" s="139" t="s">
        <v>187</v>
      </c>
      <c r="IK5" s="140"/>
      <c r="IL5" s="140"/>
      <c r="IM5" s="140" t="s">
        <v>143</v>
      </c>
      <c r="IN5" s="140" t="s">
        <v>145</v>
      </c>
      <c r="IO5" s="150" t="s">
        <v>188</v>
      </c>
      <c r="IP5" s="151" t="s">
        <v>143</v>
      </c>
      <c r="IQ5" s="151" t="s">
        <v>144</v>
      </c>
      <c r="IR5" s="151" t="s">
        <v>145</v>
      </c>
      <c r="IS5" s="152" t="s">
        <v>193</v>
      </c>
      <c r="IT5" s="153" t="s">
        <v>143</v>
      </c>
      <c r="IU5" s="153" t="s">
        <v>145</v>
      </c>
      <c r="IV5" s="150" t="s">
        <v>195</v>
      </c>
      <c r="IW5" s="151" t="s">
        <v>143</v>
      </c>
      <c r="IX5" s="151" t="s">
        <v>145</v>
      </c>
      <c r="IY5" s="471" t="s">
        <v>196</v>
      </c>
      <c r="IZ5" s="701" t="s">
        <v>273</v>
      </c>
      <c r="JA5" s="701" t="s">
        <v>272</v>
      </c>
      <c r="JB5" s="1019" t="s">
        <v>199</v>
      </c>
      <c r="JC5" s="701" t="s">
        <v>274</v>
      </c>
      <c r="JD5" s="153" t="s">
        <v>275</v>
      </c>
      <c r="JE5" s="153" t="s">
        <v>143</v>
      </c>
      <c r="JF5" s="153" t="s">
        <v>145</v>
      </c>
      <c r="JG5" s="153" t="s">
        <v>197</v>
      </c>
      <c r="JH5" s="154" t="s">
        <v>198</v>
      </c>
      <c r="JI5" s="476" t="s">
        <v>200</v>
      </c>
      <c r="JJ5" s="474" t="s">
        <v>5</v>
      </c>
      <c r="JK5" s="474" t="s">
        <v>145</v>
      </c>
      <c r="JL5" s="474" t="s">
        <v>144</v>
      </c>
      <c r="JM5" s="477" t="s">
        <v>154</v>
      </c>
      <c r="JN5" s="471" t="s">
        <v>202</v>
      </c>
      <c r="JO5" s="472" t="s">
        <v>5</v>
      </c>
      <c r="JP5" s="472" t="s">
        <v>145</v>
      </c>
      <c r="JQ5" s="472" t="s">
        <v>144</v>
      </c>
      <c r="JR5" s="475" t="s">
        <v>154</v>
      </c>
      <c r="JS5" s="476" t="s">
        <v>204</v>
      </c>
      <c r="JT5" s="806" t="s">
        <v>346</v>
      </c>
      <c r="JU5" s="806" t="s">
        <v>347</v>
      </c>
      <c r="JV5" s="151" t="s">
        <v>209</v>
      </c>
      <c r="JW5" s="806" t="s">
        <v>348</v>
      </c>
      <c r="JX5" s="806" t="s">
        <v>357</v>
      </c>
      <c r="JY5" s="474" t="s">
        <v>145</v>
      </c>
      <c r="JZ5" s="474" t="s">
        <v>144</v>
      </c>
      <c r="KA5" s="474" t="s">
        <v>143</v>
      </c>
      <c r="KB5" s="474" t="s">
        <v>198</v>
      </c>
      <c r="KC5" s="474" t="s">
        <v>205</v>
      </c>
      <c r="KD5" s="477" t="s">
        <v>197</v>
      </c>
      <c r="KE5" s="471" t="s">
        <v>206</v>
      </c>
      <c r="KF5" s="472" t="s">
        <v>5</v>
      </c>
      <c r="KG5" s="472" t="s">
        <v>143</v>
      </c>
      <c r="KH5" s="472" t="s">
        <v>144</v>
      </c>
      <c r="KI5" s="472" t="s">
        <v>145</v>
      </c>
      <c r="KJ5" s="472" t="s">
        <v>205</v>
      </c>
      <c r="KK5" s="475" t="s">
        <v>197</v>
      </c>
      <c r="KL5" s="476" t="s">
        <v>356</v>
      </c>
      <c r="KM5" s="474" t="s">
        <v>143</v>
      </c>
      <c r="KN5" s="477" t="s">
        <v>145</v>
      </c>
      <c r="KO5" s="155" t="s">
        <v>213</v>
      </c>
      <c r="KP5" s="156" t="s">
        <v>143</v>
      </c>
      <c r="KQ5" s="156" t="s">
        <v>144</v>
      </c>
      <c r="KR5" s="157" t="s">
        <v>145</v>
      </c>
      <c r="KS5" s="158" t="s">
        <v>215</v>
      </c>
      <c r="KT5" s="158" t="s">
        <v>143</v>
      </c>
      <c r="KU5" s="159" t="s">
        <v>145</v>
      </c>
      <c r="KV5" s="155" t="s">
        <v>217</v>
      </c>
      <c r="KW5" s="156" t="s">
        <v>143</v>
      </c>
      <c r="KX5" s="156" t="s">
        <v>144</v>
      </c>
      <c r="KY5" s="157" t="s">
        <v>145</v>
      </c>
      <c r="KZ5" s="160" t="s">
        <v>219</v>
      </c>
      <c r="LA5" s="158" t="s">
        <v>143</v>
      </c>
      <c r="LB5" s="158" t="s">
        <v>144</v>
      </c>
      <c r="LC5" s="159" t="s">
        <v>145</v>
      </c>
      <c r="LD5" s="155" t="s">
        <v>221</v>
      </c>
      <c r="LE5" s="156" t="s">
        <v>222</v>
      </c>
      <c r="LF5" s="157" t="s">
        <v>145</v>
      </c>
      <c r="LG5" s="161" t="s">
        <v>225</v>
      </c>
      <c r="LH5" s="162" t="s">
        <v>5</v>
      </c>
      <c r="LI5" s="158" t="s">
        <v>143</v>
      </c>
      <c r="LJ5" s="158" t="s">
        <v>144</v>
      </c>
      <c r="LK5" s="159" t="s">
        <v>145</v>
      </c>
      <c r="LL5" s="163" t="s">
        <v>226</v>
      </c>
      <c r="LM5" s="164" t="s">
        <v>5</v>
      </c>
      <c r="LN5" s="156" t="s">
        <v>143</v>
      </c>
      <c r="LO5" s="156" t="s">
        <v>144</v>
      </c>
      <c r="LP5" s="157" t="s">
        <v>145</v>
      </c>
      <c r="LQ5" s="165" t="s">
        <v>228</v>
      </c>
      <c r="LR5" s="166" t="s">
        <v>143</v>
      </c>
      <c r="LS5" s="167" t="s">
        <v>145</v>
      </c>
    </row>
    <row r="6" spans="1:331" s="168" customFormat="1" ht="222" customHeight="1" thickBot="1">
      <c r="A6" s="116" t="s">
        <v>242</v>
      </c>
      <c r="B6" s="116"/>
      <c r="C6" s="116"/>
      <c r="D6" s="743" t="s">
        <v>241</v>
      </c>
      <c r="E6" s="169" t="s">
        <v>333</v>
      </c>
      <c r="F6" s="169" t="s">
        <v>334</v>
      </c>
      <c r="G6" s="169" t="s">
        <v>336</v>
      </c>
      <c r="H6" s="170" t="s">
        <v>335</v>
      </c>
      <c r="I6" s="116" t="s">
        <v>337</v>
      </c>
      <c r="J6" s="1285" t="s">
        <v>243</v>
      </c>
      <c r="K6" s="1286"/>
      <c r="L6" s="123"/>
      <c r="M6" s="123" t="s">
        <v>244</v>
      </c>
      <c r="N6" s="123"/>
      <c r="O6" s="123"/>
      <c r="P6" s="123"/>
      <c r="Q6" s="124"/>
      <c r="R6" s="1287" t="s">
        <v>243</v>
      </c>
      <c r="S6" s="1288"/>
      <c r="T6" s="171"/>
      <c r="U6" s="171"/>
      <c r="V6" s="172"/>
      <c r="W6" s="1285" t="s">
        <v>243</v>
      </c>
      <c r="X6" s="1286"/>
      <c r="Y6" s="173"/>
      <c r="Z6" s="173"/>
      <c r="AA6" s="174"/>
      <c r="AB6" s="1287" t="s">
        <v>245</v>
      </c>
      <c r="AC6" s="1288"/>
      <c r="AD6" s="175"/>
      <c r="AE6" s="1288" t="s">
        <v>245</v>
      </c>
      <c r="AF6" s="1288"/>
      <c r="AG6" s="175"/>
      <c r="AH6" s="1288" t="s">
        <v>245</v>
      </c>
      <c r="AI6" s="1288"/>
      <c r="AJ6" s="175"/>
      <c r="AK6" s="171"/>
      <c r="AL6" s="172"/>
      <c r="AM6" s="1291" t="s">
        <v>247</v>
      </c>
      <c r="AN6" s="1292"/>
      <c r="AO6" s="133" t="s">
        <v>331</v>
      </c>
      <c r="AP6" s="133"/>
      <c r="AQ6" s="134"/>
      <c r="AR6" s="1293" t="s">
        <v>247</v>
      </c>
      <c r="AS6" s="1294"/>
      <c r="AT6" s="136" t="s">
        <v>246</v>
      </c>
      <c r="AU6" s="136"/>
      <c r="AV6" s="137"/>
      <c r="AW6" s="1289" t="s">
        <v>318</v>
      </c>
      <c r="AX6" s="1290"/>
      <c r="AY6" s="133"/>
      <c r="AZ6" s="133"/>
      <c r="BA6" s="133"/>
      <c r="BB6" s="133"/>
      <c r="BC6" s="133"/>
      <c r="BD6" s="134"/>
      <c r="BE6" s="1301" t="s">
        <v>318</v>
      </c>
      <c r="BF6" s="1302"/>
      <c r="BG6" s="176"/>
      <c r="BH6" s="136"/>
      <c r="BI6" s="136"/>
      <c r="BJ6" s="137"/>
      <c r="BK6" s="1263" t="s">
        <v>319</v>
      </c>
      <c r="BL6" s="1264"/>
      <c r="BM6" s="1265"/>
      <c r="BN6" s="132" t="s">
        <v>320</v>
      </c>
      <c r="BO6" s="133"/>
      <c r="BP6" s="133"/>
      <c r="BQ6" s="133"/>
      <c r="BR6" s="133"/>
      <c r="BS6" s="133"/>
      <c r="BT6" s="133"/>
      <c r="BU6" s="133"/>
      <c r="BV6" s="133"/>
      <c r="BW6" s="133"/>
      <c r="BX6" s="1301" t="s">
        <v>318</v>
      </c>
      <c r="BY6" s="1302"/>
      <c r="BZ6" s="137"/>
      <c r="CA6" s="1289" t="s">
        <v>269</v>
      </c>
      <c r="CB6" s="1290"/>
      <c r="CC6" s="1290"/>
      <c r="CD6" s="1290"/>
      <c r="CE6" s="133"/>
      <c r="CF6" s="133"/>
      <c r="CG6" s="133"/>
      <c r="CH6" s="134" t="s">
        <v>253</v>
      </c>
      <c r="CI6" s="1289" t="s">
        <v>253</v>
      </c>
      <c r="CJ6" s="1290"/>
      <c r="CK6" s="1290"/>
      <c r="CL6" s="133"/>
      <c r="CM6" s="133"/>
      <c r="CN6" s="134"/>
      <c r="CO6" s="180" t="s">
        <v>254</v>
      </c>
      <c r="CP6" s="132" t="s">
        <v>255</v>
      </c>
      <c r="CQ6" s="133"/>
      <c r="CR6" s="133"/>
      <c r="CS6" s="133"/>
      <c r="CT6" s="133"/>
      <c r="CU6" s="133"/>
      <c r="CV6" s="135" t="s">
        <v>255</v>
      </c>
      <c r="CW6" s="136"/>
      <c r="CX6" s="136"/>
      <c r="CY6" s="136"/>
      <c r="CZ6" s="136"/>
      <c r="DA6" s="136"/>
      <c r="DB6" s="132" t="s">
        <v>256</v>
      </c>
      <c r="DC6" s="133"/>
      <c r="DD6" s="133"/>
      <c r="DE6" s="133"/>
      <c r="DF6" s="1261" t="s">
        <v>259</v>
      </c>
      <c r="DG6" s="1262"/>
      <c r="DH6" s="1262"/>
      <c r="DI6" s="1262"/>
      <c r="DJ6" s="1262"/>
      <c r="DK6" s="136"/>
      <c r="DL6" s="136"/>
      <c r="DM6" s="367"/>
      <c r="DN6" s="136"/>
      <c r="DO6" s="1263" t="s">
        <v>321</v>
      </c>
      <c r="DP6" s="1264"/>
      <c r="DQ6" s="1264"/>
      <c r="DR6" s="1264" t="s">
        <v>345</v>
      </c>
      <c r="DS6" s="1264"/>
      <c r="DT6" s="1264"/>
      <c r="DU6" s="1264"/>
      <c r="DV6" s="1265"/>
      <c r="DW6" s="135" t="s">
        <v>322</v>
      </c>
      <c r="DX6" s="136"/>
      <c r="DY6" s="136"/>
      <c r="DZ6" s="132" t="s">
        <v>257</v>
      </c>
      <c r="EA6" s="133"/>
      <c r="EB6" s="133"/>
      <c r="EC6" s="133"/>
      <c r="ED6" s="1303" t="s">
        <v>323</v>
      </c>
      <c r="EE6" s="1304"/>
      <c r="EF6" s="1304"/>
      <c r="EG6" s="1304"/>
      <c r="EH6" s="1304"/>
      <c r="EI6" s="1304"/>
      <c r="EJ6" s="1304"/>
      <c r="EK6" s="1304"/>
      <c r="EL6" s="1304"/>
      <c r="EM6" s="1305"/>
      <c r="EN6" s="181" t="s">
        <v>260</v>
      </c>
      <c r="EO6" s="146"/>
      <c r="EP6" s="146"/>
      <c r="EQ6" s="146"/>
      <c r="ER6" s="146"/>
      <c r="ES6" s="146"/>
      <c r="ET6" s="146"/>
      <c r="EU6" s="146"/>
      <c r="EV6" s="146"/>
      <c r="EW6" s="146"/>
      <c r="EX6" s="146"/>
      <c r="EY6" s="146"/>
      <c r="EZ6" s="143" t="s">
        <v>261</v>
      </c>
      <c r="FA6" s="144"/>
      <c r="FB6" s="144"/>
      <c r="FC6" s="144"/>
      <c r="FD6" s="144"/>
      <c r="FE6" s="144"/>
      <c r="FF6" s="144"/>
      <c r="FG6" s="144"/>
      <c r="FH6" s="144"/>
      <c r="FI6" s="144"/>
      <c r="FJ6" s="144"/>
      <c r="FK6" s="144"/>
      <c r="FL6" s="144"/>
      <c r="FM6" s="144"/>
      <c r="FN6" s="144"/>
      <c r="FO6" s="144"/>
      <c r="FP6" s="144"/>
      <c r="FQ6" s="144"/>
      <c r="FR6" s="144"/>
      <c r="FS6" s="144"/>
      <c r="FT6" s="144"/>
      <c r="FU6" s="1258" t="s">
        <v>344</v>
      </c>
      <c r="FV6" s="1259"/>
      <c r="FW6" s="1259"/>
      <c r="FX6" s="1260"/>
      <c r="FY6" s="1260"/>
      <c r="FZ6" s="1260"/>
      <c r="GA6" s="254"/>
      <c r="GB6" s="254"/>
      <c r="GC6" s="866" t="s">
        <v>327</v>
      </c>
      <c r="GD6" s="257" t="s">
        <v>328</v>
      </c>
      <c r="GE6" s="257"/>
      <c r="GF6" s="257"/>
      <c r="GG6" s="257"/>
      <c r="GH6" s="257"/>
      <c r="GI6" s="257"/>
      <c r="GJ6" s="258"/>
      <c r="GK6" s="1258" t="s">
        <v>326</v>
      </c>
      <c r="GL6" s="1260"/>
      <c r="GM6" s="1260"/>
      <c r="GN6" s="1260"/>
      <c r="GO6" s="1306"/>
      <c r="GP6" s="1307" t="s">
        <v>351</v>
      </c>
      <c r="GQ6" s="1259"/>
      <c r="GR6" s="1260"/>
      <c r="GS6" s="1259"/>
      <c r="GT6" s="1306"/>
      <c r="GU6" s="874" t="s">
        <v>234</v>
      </c>
      <c r="GV6" s="875" t="s">
        <v>230</v>
      </c>
      <c r="GW6" s="875" t="s">
        <v>235</v>
      </c>
      <c r="GX6" s="185" t="s">
        <v>311</v>
      </c>
      <c r="GY6" s="147"/>
      <c r="GZ6" s="140" t="s">
        <v>312</v>
      </c>
      <c r="HA6" s="183"/>
      <c r="HB6" s="184"/>
      <c r="HC6" s="181"/>
      <c r="HD6" s="146"/>
      <c r="HE6" s="146"/>
      <c r="HF6" s="146"/>
      <c r="HG6" s="146"/>
      <c r="HH6" s="182"/>
      <c r="HI6" s="854"/>
      <c r="HJ6" s="854"/>
      <c r="HK6" s="183"/>
      <c r="HL6" s="184"/>
      <c r="HM6" s="181"/>
      <c r="HN6" s="146"/>
      <c r="HO6" s="146"/>
      <c r="HP6" s="146"/>
      <c r="HQ6" s="146"/>
      <c r="HR6" s="143"/>
      <c r="HS6" s="144"/>
      <c r="HT6" s="144"/>
      <c r="HU6" s="144"/>
      <c r="HV6" s="144"/>
      <c r="HW6" s="866"/>
      <c r="HX6" s="257"/>
      <c r="HY6" s="257"/>
      <c r="HZ6" s="257"/>
      <c r="IA6" s="258"/>
      <c r="IB6" s="181"/>
      <c r="IC6" s="146"/>
      <c r="ID6" s="146"/>
      <c r="IE6" s="186"/>
      <c r="IF6" s="186"/>
      <c r="IG6" s="186"/>
      <c r="IH6" s="146"/>
      <c r="II6" s="187"/>
      <c r="IJ6" s="143"/>
      <c r="IK6" s="144"/>
      <c r="IL6" s="144"/>
      <c r="IM6" s="144"/>
      <c r="IN6" s="144"/>
      <c r="IO6" s="1269" t="s">
        <v>343</v>
      </c>
      <c r="IP6" s="1271"/>
      <c r="IQ6" s="1271"/>
      <c r="IR6" s="1272"/>
      <c r="IS6" s="1276" t="s">
        <v>248</v>
      </c>
      <c r="IT6" s="1277"/>
      <c r="IU6" s="1278"/>
      <c r="IV6" s="1279" t="s">
        <v>248</v>
      </c>
      <c r="IW6" s="1280"/>
      <c r="IX6" s="1281"/>
      <c r="IY6" s="1276" t="s">
        <v>303</v>
      </c>
      <c r="IZ6" s="1277"/>
      <c r="JA6" s="1277"/>
      <c r="JB6" s="1277"/>
      <c r="JC6" s="1277"/>
      <c r="JD6" s="1277"/>
      <c r="JE6" s="1277"/>
      <c r="JF6" s="1277"/>
      <c r="JG6" s="1277"/>
      <c r="JH6" s="1278"/>
      <c r="JI6" s="1273" t="s">
        <v>271</v>
      </c>
      <c r="JJ6" s="1274"/>
      <c r="JK6" s="1274"/>
      <c r="JL6" s="1274"/>
      <c r="JM6" s="1275"/>
      <c r="JN6" s="1266" t="s">
        <v>339</v>
      </c>
      <c r="JO6" s="1267"/>
      <c r="JP6" s="1267"/>
      <c r="JQ6" s="1267"/>
      <c r="JR6" s="1268"/>
      <c r="JS6" s="1269" t="s">
        <v>276</v>
      </c>
      <c r="JT6" s="1270"/>
      <c r="JU6" s="1270"/>
      <c r="JV6" s="1271"/>
      <c r="JW6" s="1270"/>
      <c r="JX6" s="1270"/>
      <c r="JY6" s="1271"/>
      <c r="JZ6" s="1271"/>
      <c r="KA6" s="1271"/>
      <c r="KB6" s="1271"/>
      <c r="KC6" s="1271"/>
      <c r="KD6" s="1272"/>
      <c r="KE6" s="1266" t="s">
        <v>277</v>
      </c>
      <c r="KF6" s="1267"/>
      <c r="KG6" s="1267"/>
      <c r="KH6" s="1267"/>
      <c r="KI6" s="1267"/>
      <c r="KJ6" s="1267"/>
      <c r="KK6" s="1268"/>
      <c r="KL6" s="1273" t="s">
        <v>278</v>
      </c>
      <c r="KM6" s="1274"/>
      <c r="KN6" s="1275"/>
      <c r="KO6" s="1255" t="s">
        <v>286</v>
      </c>
      <c r="KP6" s="1256"/>
      <c r="KQ6" s="1256"/>
      <c r="KR6" s="1257"/>
      <c r="KS6" s="188"/>
      <c r="KT6" s="188"/>
      <c r="KU6" s="189"/>
      <c r="KV6" s="190"/>
      <c r="KW6" s="191"/>
      <c r="KX6" s="191"/>
      <c r="KY6" s="192"/>
      <c r="KZ6" s="193"/>
      <c r="LA6" s="188"/>
      <c r="LB6" s="188"/>
      <c r="LC6" s="188"/>
      <c r="LD6" s="190"/>
      <c r="LE6" s="191"/>
      <c r="LF6" s="192"/>
      <c r="LG6" s="194"/>
      <c r="LH6" s="195"/>
      <c r="LI6" s="188"/>
      <c r="LJ6" s="188"/>
      <c r="LK6" s="189"/>
      <c r="LL6" s="196"/>
      <c r="LM6" s="197"/>
      <c r="LN6" s="191"/>
      <c r="LO6" s="191"/>
      <c r="LP6" s="192"/>
      <c r="LQ6" s="198"/>
      <c r="LR6" s="199"/>
      <c r="LS6" s="200"/>
    </row>
    <row r="7" spans="1:331" s="168" customFormat="1">
      <c r="A7" s="201">
        <v>42461</v>
      </c>
      <c r="B7" s="949">
        <v>4</v>
      </c>
      <c r="C7" s="952">
        <v>2016</v>
      </c>
      <c r="D7" s="202"/>
      <c r="E7" s="202"/>
      <c r="F7" s="202"/>
      <c r="G7" s="202"/>
      <c r="H7" s="203"/>
      <c r="I7" s="204"/>
      <c r="J7" s="1071"/>
      <c r="K7" s="1072"/>
      <c r="L7" s="1072"/>
      <c r="M7" s="1072"/>
      <c r="N7" s="1072"/>
      <c r="O7" s="1072"/>
      <c r="P7" s="1072"/>
      <c r="Q7" s="1073"/>
      <c r="R7" s="1074"/>
      <c r="S7" s="1075"/>
      <c r="T7" s="1075"/>
      <c r="U7" s="1075"/>
      <c r="V7" s="1076"/>
      <c r="W7" s="1071"/>
      <c r="X7" s="1072"/>
      <c r="Y7" s="1072"/>
      <c r="Z7" s="1072"/>
      <c r="AA7" s="1073"/>
      <c r="AB7" s="205"/>
      <c r="AC7" s="205"/>
      <c r="AD7" s="206"/>
      <c r="AE7" s="205"/>
      <c r="AF7" s="205"/>
      <c r="AG7" s="206"/>
      <c r="AH7" s="205"/>
      <c r="AI7" s="205"/>
      <c r="AJ7" s="206"/>
      <c r="AK7" s="205"/>
      <c r="AL7" s="205"/>
      <c r="AM7" s="207"/>
      <c r="AN7" s="208"/>
      <c r="AO7" s="208"/>
      <c r="AP7" s="216">
        <v>0.28000000000000003</v>
      </c>
      <c r="AQ7" s="209">
        <v>0.12</v>
      </c>
      <c r="AR7" s="207"/>
      <c r="AS7" s="208"/>
      <c r="AT7" s="208"/>
      <c r="AU7" s="208">
        <v>0.1</v>
      </c>
      <c r="AV7" s="209">
        <v>0.1</v>
      </c>
      <c r="AW7" s="207"/>
      <c r="AX7" s="208"/>
      <c r="AY7" s="210"/>
      <c r="AZ7" s="210"/>
      <c r="BA7" s="210">
        <v>5.0000000000000001E-3</v>
      </c>
      <c r="BB7" s="210">
        <v>2.5999999999999999E-3</v>
      </c>
      <c r="BC7" s="210">
        <v>2.3999999999999998E-3</v>
      </c>
      <c r="BD7" s="211"/>
      <c r="BE7" s="207"/>
      <c r="BF7" s="208"/>
      <c r="BG7" s="210"/>
      <c r="BH7" s="210">
        <v>4.0000000000000001E-3</v>
      </c>
      <c r="BI7" s="210">
        <v>2E-3</v>
      </c>
      <c r="BJ7" s="211">
        <v>1E-3</v>
      </c>
      <c r="BK7" s="212">
        <v>4.2500000000000003E-2</v>
      </c>
      <c r="BL7" s="213">
        <v>0.04</v>
      </c>
      <c r="BM7" s="214">
        <v>0.02</v>
      </c>
      <c r="BN7" s="215"/>
      <c r="BO7" s="216"/>
      <c r="BP7" s="216"/>
      <c r="BQ7" s="216"/>
      <c r="BR7" s="217">
        <v>0.2</v>
      </c>
      <c r="BS7" s="217">
        <v>0.2</v>
      </c>
      <c r="BT7" s="217">
        <v>0.6</v>
      </c>
      <c r="BU7" s="216"/>
      <c r="BV7" s="216"/>
      <c r="BW7" s="792"/>
      <c r="BX7" s="207"/>
      <c r="BY7" s="218">
        <v>0.8</v>
      </c>
      <c r="BZ7" s="219">
        <v>0.2</v>
      </c>
      <c r="CA7" s="207"/>
      <c r="CB7" s="208"/>
      <c r="CC7" s="208"/>
      <c r="CD7" s="220"/>
      <c r="CE7" s="220">
        <v>0.05</v>
      </c>
      <c r="CF7" s="220">
        <v>9.5000000000000001E-2</v>
      </c>
      <c r="CG7" s="220">
        <v>0.85499999999999998</v>
      </c>
      <c r="CH7" s="221"/>
      <c r="CI7" s="215"/>
      <c r="CJ7" s="216"/>
      <c r="CK7" s="216"/>
      <c r="CL7" s="217">
        <v>1</v>
      </c>
      <c r="CM7" s="217">
        <v>0.99099999999999999</v>
      </c>
      <c r="CN7" s="222">
        <v>8.9999999999999993E-3</v>
      </c>
      <c r="CO7" s="223"/>
      <c r="CP7" s="224"/>
      <c r="CQ7" s="225"/>
      <c r="CR7" s="225" t="s">
        <v>469</v>
      </c>
      <c r="CS7" s="225">
        <v>1500000</v>
      </c>
      <c r="CT7" s="225">
        <v>-500000</v>
      </c>
      <c r="CU7" s="225">
        <v>0</v>
      </c>
      <c r="CV7" s="226"/>
      <c r="CW7" s="227"/>
      <c r="CX7" s="220"/>
      <c r="CY7" s="220">
        <v>0.4</v>
      </c>
      <c r="CZ7" s="220">
        <v>-0.2</v>
      </c>
      <c r="DA7" s="220">
        <v>-0.2</v>
      </c>
      <c r="DB7" s="1077"/>
      <c r="DC7" s="228">
        <v>0.05</v>
      </c>
      <c r="DD7" s="220">
        <v>0.02</v>
      </c>
      <c r="DE7" s="220">
        <v>0.93</v>
      </c>
      <c r="DF7" s="770">
        <v>-7.0999999999999994E-2</v>
      </c>
      <c r="DG7" s="229">
        <v>0.15</v>
      </c>
      <c r="DH7" s="229">
        <v>-0.2</v>
      </c>
      <c r="DI7" s="229">
        <v>-0.1</v>
      </c>
      <c r="DJ7" s="229">
        <v>-0.1</v>
      </c>
      <c r="DK7" s="230">
        <v>-0.05</v>
      </c>
      <c r="DL7" s="230">
        <v>-0.05</v>
      </c>
      <c r="DM7" s="229">
        <v>0.122</v>
      </c>
      <c r="DN7" s="229"/>
      <c r="DO7" s="231">
        <v>0</v>
      </c>
      <c r="DP7" s="232">
        <v>0.9</v>
      </c>
      <c r="DQ7" s="232">
        <v>119.1</v>
      </c>
      <c r="DR7" s="216"/>
      <c r="DS7" s="974"/>
      <c r="DT7" s="974"/>
      <c r="DU7" s="217">
        <v>0.05</v>
      </c>
      <c r="DV7" s="233">
        <v>0.95</v>
      </c>
      <c r="DW7" s="234">
        <v>1</v>
      </c>
      <c r="DX7" s="235">
        <v>0.05</v>
      </c>
      <c r="DY7" s="236">
        <v>0.95</v>
      </c>
      <c r="DZ7" s="237">
        <v>1</v>
      </c>
      <c r="EA7" s="238">
        <v>8.9999999999999993E-3</v>
      </c>
      <c r="EB7" s="238">
        <v>4.1000000000000002E-2</v>
      </c>
      <c r="EC7" s="239">
        <v>0.95</v>
      </c>
      <c r="ED7" s="240">
        <v>0.79600000000000004</v>
      </c>
      <c r="EE7" s="241">
        <v>0.78</v>
      </c>
      <c r="EF7" s="241">
        <v>0.08</v>
      </c>
      <c r="EG7" s="241">
        <v>0.04</v>
      </c>
      <c r="EH7" s="241">
        <v>0.1</v>
      </c>
      <c r="EI7" s="241">
        <v>0.996</v>
      </c>
      <c r="EJ7" s="242">
        <v>0.85299999999999998</v>
      </c>
      <c r="EK7" s="242">
        <v>0.79500000000000004</v>
      </c>
      <c r="EL7" s="242">
        <v>0.74299999999999999</v>
      </c>
      <c r="EM7" s="242">
        <v>0.74</v>
      </c>
      <c r="EN7" s="243">
        <v>0.80500000000000005</v>
      </c>
      <c r="EO7" s="244">
        <v>0.77</v>
      </c>
      <c r="EP7" s="245">
        <v>0.04</v>
      </c>
      <c r="EQ7" s="245">
        <v>6.4000000000000001E-2</v>
      </c>
      <c r="ER7" s="245">
        <v>0.126</v>
      </c>
      <c r="ES7" s="245">
        <v>0.85299999999999998</v>
      </c>
      <c r="ET7" s="245">
        <v>0.83499999999999996</v>
      </c>
      <c r="EU7" s="244">
        <v>0.755</v>
      </c>
      <c r="EV7" s="244">
        <v>0.65</v>
      </c>
      <c r="EW7" s="245">
        <v>0.1</v>
      </c>
      <c r="EX7" s="245">
        <v>0.124</v>
      </c>
      <c r="EY7" s="245">
        <v>0.126</v>
      </c>
      <c r="EZ7" s="246"/>
      <c r="FA7" s="247">
        <v>0.63300000000000001</v>
      </c>
      <c r="FB7" s="247">
        <v>9.6000000000000002E-2</v>
      </c>
      <c r="FC7" s="247">
        <v>0.11799999999999999</v>
      </c>
      <c r="FD7" s="247">
        <v>0.153</v>
      </c>
      <c r="FE7" s="247">
        <v>0.54800000000000004</v>
      </c>
      <c r="FF7" s="247">
        <v>0.6</v>
      </c>
      <c r="FG7" s="247">
        <v>0.1</v>
      </c>
      <c r="FH7" s="247">
        <v>0.2</v>
      </c>
      <c r="FI7" s="241">
        <v>0.1</v>
      </c>
      <c r="FJ7" s="241">
        <v>0.51</v>
      </c>
      <c r="FK7" s="241">
        <v>0.64900000000000002</v>
      </c>
      <c r="FL7" s="247">
        <v>7.0000000000000007E-2</v>
      </c>
      <c r="FM7" s="247">
        <v>6.0999999999999999E-2</v>
      </c>
      <c r="FN7" s="247">
        <v>0.22</v>
      </c>
      <c r="FO7" s="247">
        <v>0.69399999999999995</v>
      </c>
      <c r="FP7" s="247">
        <v>0.625</v>
      </c>
      <c r="FQ7" s="247">
        <v>0.125</v>
      </c>
      <c r="FR7" s="247">
        <v>0.125</v>
      </c>
      <c r="FS7" s="247">
        <v>0.125</v>
      </c>
      <c r="FT7" s="247">
        <v>0.622</v>
      </c>
      <c r="FU7" s="248"/>
      <c r="FV7" s="990"/>
      <c r="FW7" s="990"/>
      <c r="FX7" s="249"/>
      <c r="FY7" s="249"/>
      <c r="FZ7" s="249"/>
      <c r="GA7" s="990"/>
      <c r="GB7" s="990"/>
      <c r="GC7" s="250"/>
      <c r="GD7" s="251"/>
      <c r="GE7" s="252"/>
      <c r="GF7" s="256">
        <v>108</v>
      </c>
      <c r="GG7" s="256">
        <v>268</v>
      </c>
      <c r="GH7" s="252">
        <v>0.40298507462686567</v>
      </c>
      <c r="GI7" s="252"/>
      <c r="GJ7" s="253"/>
      <c r="GK7" s="254"/>
      <c r="GL7" s="254"/>
      <c r="GM7" s="244"/>
      <c r="GN7" s="255"/>
      <c r="GO7" s="255"/>
      <c r="GP7" s="254"/>
      <c r="GQ7" s="254"/>
      <c r="GR7" s="255"/>
      <c r="GS7" s="254"/>
      <c r="GT7" s="255"/>
      <c r="GU7" s="876"/>
      <c r="GV7" s="877"/>
      <c r="GW7" s="878"/>
      <c r="GX7" s="256"/>
      <c r="GY7" s="256"/>
      <c r="GZ7" s="257"/>
      <c r="HA7" s="257"/>
      <c r="HB7" s="258"/>
      <c r="HC7" s="259"/>
      <c r="HD7" s="255"/>
      <c r="HE7" s="255"/>
      <c r="HF7" s="255"/>
      <c r="HG7" s="255"/>
      <c r="HH7" s="260"/>
      <c r="HI7" s="261"/>
      <c r="HJ7" s="261"/>
      <c r="HK7" s="261"/>
      <c r="HL7" s="261"/>
      <c r="HM7" s="262"/>
      <c r="HN7" s="263"/>
      <c r="HO7" s="263"/>
      <c r="HP7" s="263"/>
      <c r="HQ7" s="263"/>
      <c r="HR7" s="264"/>
      <c r="HS7" s="265"/>
      <c r="HT7" s="265"/>
      <c r="HU7" s="265"/>
      <c r="HV7" s="265"/>
      <c r="HW7" s="264"/>
      <c r="HX7" s="265"/>
      <c r="HY7" s="265"/>
      <c r="HZ7" s="265"/>
      <c r="IA7" s="966"/>
      <c r="IB7" s="243"/>
      <c r="IC7" s="245"/>
      <c r="ID7" s="245"/>
      <c r="IE7" s="245"/>
      <c r="IF7" s="245"/>
      <c r="IG7" s="245"/>
      <c r="IH7" s="245"/>
      <c r="II7" s="266"/>
      <c r="IJ7" s="264"/>
      <c r="IK7" s="265"/>
      <c r="IL7" s="265"/>
      <c r="IM7" s="265"/>
      <c r="IN7" s="265"/>
      <c r="IO7" s="267">
        <v>0</v>
      </c>
      <c r="IP7" s="268">
        <v>2</v>
      </c>
      <c r="IQ7" s="268">
        <v>3</v>
      </c>
      <c r="IR7" s="269">
        <v>3</v>
      </c>
      <c r="IS7" s="270">
        <v>4.9000000000000002E-2</v>
      </c>
      <c r="IT7" s="271">
        <v>0.04</v>
      </c>
      <c r="IU7" s="271">
        <v>0.04</v>
      </c>
      <c r="IV7" s="272">
        <v>0.75</v>
      </c>
      <c r="IW7" s="273">
        <v>0.8</v>
      </c>
      <c r="IX7" s="273">
        <v>0.2</v>
      </c>
      <c r="IY7" s="270">
        <v>-1.1140000000000001</v>
      </c>
      <c r="IZ7" s="1010"/>
      <c r="JA7" s="1010"/>
      <c r="JB7" s="1020">
        <v>-7.4999999999999997E-3</v>
      </c>
      <c r="JC7" s="1010"/>
      <c r="JD7" s="271"/>
      <c r="JE7" s="359">
        <v>1.1000000000000001</v>
      </c>
      <c r="JF7" s="359">
        <v>0.1</v>
      </c>
      <c r="JG7" s="359">
        <v>-1.1000000000000001</v>
      </c>
      <c r="JH7" s="361">
        <v>-0.1</v>
      </c>
      <c r="JI7" s="275">
        <v>0.73099999999999998</v>
      </c>
      <c r="JJ7" s="273">
        <v>0.75600000000000001</v>
      </c>
      <c r="JK7" s="273">
        <v>0.29399999999999993</v>
      </c>
      <c r="JL7" s="273">
        <v>0.05</v>
      </c>
      <c r="JM7" s="276">
        <v>0.65600000000000003</v>
      </c>
      <c r="JN7" s="270">
        <v>0.54800000000000004</v>
      </c>
      <c r="JO7" s="271">
        <v>0.63</v>
      </c>
      <c r="JP7" s="271">
        <v>0.41999999999999993</v>
      </c>
      <c r="JQ7" s="271">
        <v>0.05</v>
      </c>
      <c r="JR7" s="274">
        <v>0.53</v>
      </c>
      <c r="JS7" s="275"/>
      <c r="JT7" s="807"/>
      <c r="JU7" s="807"/>
      <c r="JV7" s="273">
        <v>4.0000000000000001E-3</v>
      </c>
      <c r="JW7" s="807"/>
      <c r="JX7" s="807"/>
      <c r="JY7" s="277">
        <v>0.05</v>
      </c>
      <c r="JZ7" s="277">
        <v>0.05</v>
      </c>
      <c r="KA7" s="277">
        <v>0.05</v>
      </c>
      <c r="KB7" s="277">
        <v>-0.05</v>
      </c>
      <c r="KC7" s="277">
        <v>-0.05</v>
      </c>
      <c r="KD7" s="277">
        <v>-0.05</v>
      </c>
      <c r="KE7" s="270">
        <v>0.623</v>
      </c>
      <c r="KF7" s="278">
        <v>0.55000000000000004</v>
      </c>
      <c r="KG7" s="278">
        <v>0.34999999999999987</v>
      </c>
      <c r="KH7" s="278">
        <v>0.05</v>
      </c>
      <c r="KI7" s="278">
        <v>0.1</v>
      </c>
      <c r="KJ7" s="278">
        <v>0.05</v>
      </c>
      <c r="KK7" s="279">
        <v>0.45000000000000007</v>
      </c>
      <c r="KL7" s="275"/>
      <c r="KM7" s="273"/>
      <c r="KN7" s="276"/>
      <c r="KO7" s="280"/>
      <c r="KP7" s="191">
        <v>6</v>
      </c>
      <c r="KQ7" s="191">
        <v>2</v>
      </c>
      <c r="KR7" s="192">
        <v>8</v>
      </c>
      <c r="KS7" s="195"/>
      <c r="KT7" s="195">
        <v>0.8</v>
      </c>
      <c r="KU7" s="371">
        <v>0.2</v>
      </c>
      <c r="KV7" s="281"/>
      <c r="KW7" s="282">
        <v>0.6</v>
      </c>
      <c r="KX7" s="282">
        <v>0.25</v>
      </c>
      <c r="KY7" s="283">
        <v>0.15</v>
      </c>
      <c r="KZ7" s="284"/>
      <c r="LA7" s="520">
        <v>-0.1</v>
      </c>
      <c r="LB7" s="520">
        <v>-0.1</v>
      </c>
      <c r="LC7" s="520">
        <v>-0.1</v>
      </c>
      <c r="LD7" s="286"/>
      <c r="LE7" s="287"/>
      <c r="LF7" s="288"/>
      <c r="LG7" s="284"/>
      <c r="LH7" s="112">
        <v>0.75</v>
      </c>
      <c r="LI7" s="289">
        <v>0.55000000000000004</v>
      </c>
      <c r="LJ7" s="289">
        <v>0.1</v>
      </c>
      <c r="LK7" s="290">
        <v>0.35</v>
      </c>
      <c r="LL7" s="282"/>
      <c r="LM7" s="282">
        <v>0.8</v>
      </c>
      <c r="LN7" s="282">
        <v>0.6</v>
      </c>
      <c r="LO7" s="282">
        <v>0.1</v>
      </c>
      <c r="LP7" s="283">
        <v>0.3</v>
      </c>
      <c r="LQ7" s="291"/>
      <c r="LR7" s="292">
        <v>1.9</v>
      </c>
      <c r="LS7" s="293">
        <v>2.1</v>
      </c>
    </row>
    <row r="8" spans="1:331" s="168" customFormat="1">
      <c r="A8" s="294">
        <v>42491</v>
      </c>
      <c r="B8" s="950">
        <v>5</v>
      </c>
      <c r="C8" s="953">
        <v>2016</v>
      </c>
      <c r="D8" s="117"/>
      <c r="E8" s="117"/>
      <c r="F8" s="117"/>
      <c r="G8" s="117"/>
      <c r="H8" s="118"/>
      <c r="I8" s="295"/>
      <c r="J8" s="122"/>
      <c r="K8" s="123"/>
      <c r="L8" s="123"/>
      <c r="M8" s="123"/>
      <c r="N8" s="123"/>
      <c r="O8" s="123"/>
      <c r="P8" s="123"/>
      <c r="Q8" s="124"/>
      <c r="R8" s="748"/>
      <c r="S8" s="205"/>
      <c r="T8" s="205"/>
      <c r="U8" s="205"/>
      <c r="V8" s="746"/>
      <c r="W8" s="122"/>
      <c r="X8" s="123"/>
      <c r="Y8" s="123"/>
      <c r="Z8" s="123"/>
      <c r="AA8" s="124"/>
      <c r="AB8" s="205"/>
      <c r="AC8" s="205"/>
      <c r="AD8" s="206"/>
      <c r="AE8" s="205"/>
      <c r="AF8" s="205"/>
      <c r="AG8" s="206"/>
      <c r="AH8" s="205"/>
      <c r="AI8" s="205"/>
      <c r="AJ8" s="206"/>
      <c r="AK8" s="205"/>
      <c r="AL8" s="205"/>
      <c r="AM8" s="296"/>
      <c r="AN8" s="297"/>
      <c r="AO8" s="297"/>
      <c r="AP8" s="133">
        <v>0.28000000000000003</v>
      </c>
      <c r="AQ8" s="298">
        <v>0.12</v>
      </c>
      <c r="AR8" s="296"/>
      <c r="AS8" s="297"/>
      <c r="AT8" s="297"/>
      <c r="AU8" s="297">
        <v>0.1</v>
      </c>
      <c r="AV8" s="298">
        <v>0.1</v>
      </c>
      <c r="AW8" s="296"/>
      <c r="AX8" s="297"/>
      <c r="AY8" s="299"/>
      <c r="AZ8" s="299"/>
      <c r="BA8" s="299">
        <v>5.0000000000000001E-3</v>
      </c>
      <c r="BB8" s="299">
        <v>2.5999999999999999E-3</v>
      </c>
      <c r="BC8" s="299">
        <v>2.3999999999999998E-3</v>
      </c>
      <c r="BD8" s="300"/>
      <c r="BE8" s="296"/>
      <c r="BF8" s="297"/>
      <c r="BG8" s="299"/>
      <c r="BH8" s="299">
        <v>4.0000000000000001E-3</v>
      </c>
      <c r="BI8" s="299">
        <v>2E-3</v>
      </c>
      <c r="BJ8" s="300">
        <v>1E-3</v>
      </c>
      <c r="BK8" s="301">
        <v>3.95E-2</v>
      </c>
      <c r="BL8" s="302">
        <v>0.04</v>
      </c>
      <c r="BM8" s="303">
        <v>0.02</v>
      </c>
      <c r="BN8" s="132"/>
      <c r="BO8" s="304"/>
      <c r="BP8" s="304"/>
      <c r="BQ8" s="304"/>
      <c r="BR8" s="305">
        <v>0.2</v>
      </c>
      <c r="BS8" s="305">
        <v>0.2</v>
      </c>
      <c r="BT8" s="305">
        <v>0.6</v>
      </c>
      <c r="BU8" s="304"/>
      <c r="BV8" s="306"/>
      <c r="BW8" s="793"/>
      <c r="BX8" s="307"/>
      <c r="BY8" s="308">
        <v>0.8</v>
      </c>
      <c r="BZ8" s="309">
        <v>0.2</v>
      </c>
      <c r="CA8" s="310"/>
      <c r="CB8" s="1078"/>
      <c r="CC8" s="1078"/>
      <c r="CD8" s="311"/>
      <c r="CE8" s="311">
        <v>0.1</v>
      </c>
      <c r="CF8" s="311">
        <v>9.5000000000000001E-2</v>
      </c>
      <c r="CG8" s="321">
        <v>0.80500000000000005</v>
      </c>
      <c r="CH8" s="312"/>
      <c r="CI8" s="1079"/>
      <c r="CJ8" s="1080"/>
      <c r="CK8" s="313"/>
      <c r="CL8" s="305">
        <v>1</v>
      </c>
      <c r="CM8" s="305">
        <v>0.99099999999999999</v>
      </c>
      <c r="CN8" s="314">
        <v>8.9999999999999993E-3</v>
      </c>
      <c r="CO8" s="180">
        <v>1</v>
      </c>
      <c r="CP8" s="315"/>
      <c r="CQ8" s="316"/>
      <c r="CR8" s="317" t="s">
        <v>469</v>
      </c>
      <c r="CS8" s="317">
        <v>1500000</v>
      </c>
      <c r="CT8" s="317">
        <v>-500000</v>
      </c>
      <c r="CU8" s="317">
        <v>0</v>
      </c>
      <c r="CV8" s="318"/>
      <c r="CW8" s="319"/>
      <c r="CX8" s="311"/>
      <c r="CY8" s="311">
        <v>0.4</v>
      </c>
      <c r="CZ8" s="311">
        <v>-0.2</v>
      </c>
      <c r="DA8" s="320">
        <v>-0.2</v>
      </c>
      <c r="DB8" s="1081"/>
      <c r="DC8" s="320">
        <v>0.05</v>
      </c>
      <c r="DD8" s="321">
        <v>0.02</v>
      </c>
      <c r="DE8" s="321">
        <v>0.93</v>
      </c>
      <c r="DF8" s="771">
        <v>-2.8000000000000001E-2</v>
      </c>
      <c r="DG8" s="322">
        <v>0.15</v>
      </c>
      <c r="DH8" s="322">
        <v>-0.2</v>
      </c>
      <c r="DI8" s="322">
        <v>-0.1</v>
      </c>
      <c r="DJ8" s="322">
        <v>-0.1</v>
      </c>
      <c r="DK8" s="322">
        <v>-0.05</v>
      </c>
      <c r="DL8" s="322">
        <v>-0.05</v>
      </c>
      <c r="DM8" s="322">
        <v>9.1999999999999998E-2</v>
      </c>
      <c r="DN8" s="322"/>
      <c r="DO8" s="323">
        <v>0</v>
      </c>
      <c r="DP8" s="324">
        <v>0.9</v>
      </c>
      <c r="DQ8" s="324">
        <v>119.1</v>
      </c>
      <c r="DR8" s="133"/>
      <c r="DS8" s="975"/>
      <c r="DT8" s="975"/>
      <c r="DU8" s="305">
        <v>0.05</v>
      </c>
      <c r="DV8" s="313">
        <v>0.95</v>
      </c>
      <c r="DW8" s="325">
        <v>1</v>
      </c>
      <c r="DX8" s="326">
        <v>0.05</v>
      </c>
      <c r="DY8" s="327">
        <v>0.95</v>
      </c>
      <c r="DZ8" s="328">
        <v>1</v>
      </c>
      <c r="EA8" s="329">
        <v>8.9999999999999993E-3</v>
      </c>
      <c r="EB8" s="329">
        <v>4.1000000000000002E-2</v>
      </c>
      <c r="EC8" s="330">
        <v>0.95</v>
      </c>
      <c r="ED8" s="331">
        <v>0.81899999999999995</v>
      </c>
      <c r="EE8" s="261">
        <v>0.78</v>
      </c>
      <c r="EF8" s="261">
        <v>0.08</v>
      </c>
      <c r="EG8" s="261">
        <v>0.04</v>
      </c>
      <c r="EH8" s="261">
        <v>0.1</v>
      </c>
      <c r="EI8" s="332">
        <v>0.89100000000000001</v>
      </c>
      <c r="EJ8" s="333">
        <v>0.84499999999999997</v>
      </c>
      <c r="EK8" s="333">
        <v>0.85</v>
      </c>
      <c r="EL8" s="334">
        <v>0.748</v>
      </c>
      <c r="EM8" s="334">
        <v>0.82899999999999996</v>
      </c>
      <c r="EN8" s="335">
        <v>0.79100000000000004</v>
      </c>
      <c r="EO8" s="336">
        <v>0.77</v>
      </c>
      <c r="EP8" s="337">
        <v>0.04</v>
      </c>
      <c r="EQ8" s="337">
        <v>6.4000000000000001E-2</v>
      </c>
      <c r="ER8" s="337">
        <v>0.126</v>
      </c>
      <c r="ES8" s="337">
        <v>0.85099999999999998</v>
      </c>
      <c r="ET8" s="337">
        <v>0.88200000000000001</v>
      </c>
      <c r="EU8" s="337">
        <v>0.71</v>
      </c>
      <c r="EV8" s="336">
        <v>0.65</v>
      </c>
      <c r="EW8" s="337">
        <v>0.1</v>
      </c>
      <c r="EX8" s="337">
        <v>0.124</v>
      </c>
      <c r="EY8" s="337">
        <v>0.126</v>
      </c>
      <c r="EZ8" s="260"/>
      <c r="FA8" s="332">
        <v>0.63300000000000001</v>
      </c>
      <c r="FB8" s="332">
        <v>9.6000000000000002E-2</v>
      </c>
      <c r="FC8" s="332">
        <v>0.11799999999999999</v>
      </c>
      <c r="FD8" s="332">
        <v>0.153</v>
      </c>
      <c r="FE8" s="261">
        <v>0.65700000000000003</v>
      </c>
      <c r="FF8" s="332">
        <v>0.6</v>
      </c>
      <c r="FG8" s="332">
        <v>0.1</v>
      </c>
      <c r="FH8" s="332">
        <v>0.2</v>
      </c>
      <c r="FI8" s="261">
        <v>0.1</v>
      </c>
      <c r="FJ8" s="261">
        <v>0.60299999999999998</v>
      </c>
      <c r="FK8" s="261">
        <v>0.64900000000000002</v>
      </c>
      <c r="FL8" s="332">
        <v>7.0000000000000007E-2</v>
      </c>
      <c r="FM8" s="332">
        <v>6.0999999999999999E-2</v>
      </c>
      <c r="FN8" s="332">
        <v>0.22</v>
      </c>
      <c r="FO8" s="261">
        <v>0.70199999999999996</v>
      </c>
      <c r="FP8" s="332">
        <v>0.625</v>
      </c>
      <c r="FQ8" s="332">
        <v>0.125</v>
      </c>
      <c r="FR8" s="332">
        <v>0.125</v>
      </c>
      <c r="FS8" s="332">
        <v>0.125</v>
      </c>
      <c r="FT8" s="261">
        <v>0.83599999999999997</v>
      </c>
      <c r="FU8" s="338"/>
      <c r="FV8" s="383"/>
      <c r="FW8" s="383"/>
      <c r="FX8" s="339"/>
      <c r="FY8" s="339"/>
      <c r="FZ8" s="339"/>
      <c r="GA8" s="383"/>
      <c r="GB8" s="383"/>
      <c r="GC8" s="340"/>
      <c r="GD8" s="341"/>
      <c r="GE8" s="261"/>
      <c r="GF8" s="344">
        <v>131</v>
      </c>
      <c r="GG8" s="344">
        <v>305</v>
      </c>
      <c r="GH8" s="354">
        <v>0.42950819672131146</v>
      </c>
      <c r="GI8" s="261"/>
      <c r="GJ8" s="342"/>
      <c r="GK8" s="343"/>
      <c r="GL8" s="343"/>
      <c r="GM8" s="336"/>
      <c r="GN8" s="337"/>
      <c r="GO8" s="337"/>
      <c r="GP8" s="343"/>
      <c r="GQ8" s="343"/>
      <c r="GR8" s="337"/>
      <c r="GS8" s="343"/>
      <c r="GT8" s="337"/>
      <c r="GU8" s="879"/>
      <c r="GV8" s="880"/>
      <c r="GW8" s="881"/>
      <c r="GX8" s="344"/>
      <c r="GY8" s="344"/>
      <c r="GZ8" s="261"/>
      <c r="HA8" s="345"/>
      <c r="HB8" s="346"/>
      <c r="HC8" s="347"/>
      <c r="HD8" s="348"/>
      <c r="HE8" s="348"/>
      <c r="HF8" s="348"/>
      <c r="HG8" s="348"/>
      <c r="HH8" s="349"/>
      <c r="HI8" s="350"/>
      <c r="HJ8" s="350"/>
      <c r="HK8" s="350"/>
      <c r="HL8" s="350"/>
      <c r="HM8" s="351"/>
      <c r="HN8" s="821"/>
      <c r="HO8" s="821"/>
      <c r="HP8" s="146"/>
      <c r="HQ8" s="146"/>
      <c r="HR8" s="143"/>
      <c r="HS8" s="144"/>
      <c r="HT8" s="144"/>
      <c r="HU8" s="144"/>
      <c r="HV8" s="144"/>
      <c r="HW8" s="143"/>
      <c r="HX8" s="144"/>
      <c r="HY8" s="144"/>
      <c r="HZ8" s="144"/>
      <c r="IA8" s="145"/>
      <c r="IB8" s="352"/>
      <c r="IC8" s="336"/>
      <c r="ID8" s="336"/>
      <c r="IE8" s="336"/>
      <c r="IF8" s="336"/>
      <c r="IG8" s="336"/>
      <c r="IH8" s="336"/>
      <c r="II8" s="353"/>
      <c r="IJ8" s="331"/>
      <c r="IK8" s="354"/>
      <c r="IL8" s="354"/>
      <c r="IM8" s="354"/>
      <c r="IN8" s="354"/>
      <c r="IO8" s="355">
        <v>0</v>
      </c>
      <c r="IP8" s="356">
        <v>2</v>
      </c>
      <c r="IQ8" s="356">
        <v>3</v>
      </c>
      <c r="IR8" s="357">
        <v>3</v>
      </c>
      <c r="IS8" s="358">
        <v>3.85E-2</v>
      </c>
      <c r="IT8" s="359">
        <v>0.04</v>
      </c>
      <c r="IU8" s="359">
        <v>0.04</v>
      </c>
      <c r="IV8" s="272">
        <v>0.75</v>
      </c>
      <c r="IW8" s="360">
        <v>0.8</v>
      </c>
      <c r="IX8" s="360">
        <v>0.2</v>
      </c>
      <c r="IY8" s="358">
        <v>-0.54200000000000004</v>
      </c>
      <c r="IZ8" s="694"/>
      <c r="JA8" s="694"/>
      <c r="JB8" s="1021">
        <v>-5.0200000000000002E-2</v>
      </c>
      <c r="JC8" s="694"/>
      <c r="JD8" s="359"/>
      <c r="JE8" s="359">
        <v>1.1000000000000001</v>
      </c>
      <c r="JF8" s="359">
        <v>0.1</v>
      </c>
      <c r="JG8" s="359">
        <v>-1.1000000000000001</v>
      </c>
      <c r="JH8" s="361">
        <v>-0.1</v>
      </c>
      <c r="JI8" s="362">
        <v>0.70699999999999996</v>
      </c>
      <c r="JJ8" s="360">
        <v>0.75600000000000001</v>
      </c>
      <c r="JK8" s="360">
        <v>0.29399999999999993</v>
      </c>
      <c r="JL8" s="360">
        <v>0.05</v>
      </c>
      <c r="JM8" s="363">
        <v>0.65600000000000003</v>
      </c>
      <c r="JN8" s="358">
        <v>0.73199999999999998</v>
      </c>
      <c r="JO8" s="359">
        <v>0.63</v>
      </c>
      <c r="JP8" s="359">
        <v>0.41999999999999993</v>
      </c>
      <c r="JQ8" s="359">
        <v>0.05</v>
      </c>
      <c r="JR8" s="361">
        <v>0.53</v>
      </c>
      <c r="JS8" s="362"/>
      <c r="JT8" s="808"/>
      <c r="JU8" s="808"/>
      <c r="JV8" s="360">
        <v>9.9400000000000002E-2</v>
      </c>
      <c r="JW8" s="808"/>
      <c r="JX8" s="808"/>
      <c r="JY8" s="364">
        <v>0.05</v>
      </c>
      <c r="JZ8" s="364">
        <v>0.05</v>
      </c>
      <c r="KA8" s="364">
        <v>0.05</v>
      </c>
      <c r="KB8" s="364">
        <v>-0.05</v>
      </c>
      <c r="KC8" s="364">
        <v>-0.05</v>
      </c>
      <c r="KD8" s="364">
        <v>-0.05</v>
      </c>
      <c r="KE8" s="358">
        <v>0.66639999999999999</v>
      </c>
      <c r="KF8" s="365">
        <v>0.55000000000000004</v>
      </c>
      <c r="KG8" s="365">
        <v>0.34999999999999987</v>
      </c>
      <c r="KH8" s="365">
        <v>0.05</v>
      </c>
      <c r="KI8" s="365">
        <v>0.1</v>
      </c>
      <c r="KJ8" s="365">
        <v>0.05</v>
      </c>
      <c r="KK8" s="366">
        <v>0.45000000000000007</v>
      </c>
      <c r="KL8" s="362"/>
      <c r="KM8" s="360"/>
      <c r="KN8" s="363"/>
      <c r="KO8" s="135"/>
      <c r="KP8" s="191">
        <v>6</v>
      </c>
      <c r="KQ8" s="191">
        <v>2</v>
      </c>
      <c r="KR8" s="192">
        <v>8</v>
      </c>
      <c r="KS8" s="195"/>
      <c r="KT8" s="195">
        <v>0.8</v>
      </c>
      <c r="KU8" s="371">
        <v>0.2</v>
      </c>
      <c r="KV8" s="196"/>
      <c r="KW8" s="197">
        <v>0.6</v>
      </c>
      <c r="KX8" s="197">
        <v>0.25</v>
      </c>
      <c r="KY8" s="368">
        <v>0.15</v>
      </c>
      <c r="KZ8" s="194"/>
      <c r="LA8" s="285">
        <v>-0.1</v>
      </c>
      <c r="LB8" s="285">
        <v>-0.1</v>
      </c>
      <c r="LC8" s="285">
        <v>-0.1</v>
      </c>
      <c r="LD8" s="369"/>
      <c r="LE8" s="191"/>
      <c r="LF8" s="370"/>
      <c r="LG8" s="194"/>
      <c r="LH8" s="385">
        <v>0.75</v>
      </c>
      <c r="LI8" s="195">
        <v>0.55000000000000004</v>
      </c>
      <c r="LJ8" s="195">
        <v>0.1</v>
      </c>
      <c r="LK8" s="371">
        <v>0.35</v>
      </c>
      <c r="LL8" s="197"/>
      <c r="LM8" s="197">
        <v>0.8</v>
      </c>
      <c r="LN8" s="197">
        <v>0.6</v>
      </c>
      <c r="LO8" s="197">
        <v>0.1</v>
      </c>
      <c r="LP8" s="368">
        <v>0.3</v>
      </c>
      <c r="LQ8" s="198"/>
      <c r="LR8" s="199">
        <v>1.9</v>
      </c>
      <c r="LS8" s="200">
        <v>2.1</v>
      </c>
    </row>
    <row r="9" spans="1:331" s="168" customFormat="1">
      <c r="A9" s="294">
        <v>42522</v>
      </c>
      <c r="B9" s="950">
        <v>6</v>
      </c>
      <c r="C9" s="953">
        <v>2016</v>
      </c>
      <c r="D9" s="117"/>
      <c r="E9" s="117"/>
      <c r="F9" s="117"/>
      <c r="G9" s="117"/>
      <c r="H9" s="118"/>
      <c r="I9" s="295"/>
      <c r="J9" s="122"/>
      <c r="K9" s="123"/>
      <c r="L9" s="123"/>
      <c r="M9" s="123"/>
      <c r="N9" s="123"/>
      <c r="O9" s="123"/>
      <c r="P9" s="123"/>
      <c r="Q9" s="124"/>
      <c r="R9" s="748"/>
      <c r="S9" s="205"/>
      <c r="T9" s="205"/>
      <c r="U9" s="205"/>
      <c r="V9" s="746"/>
      <c r="W9" s="122"/>
      <c r="X9" s="123"/>
      <c r="Y9" s="123"/>
      <c r="Z9" s="123"/>
      <c r="AA9" s="124"/>
      <c r="AB9" s="205"/>
      <c r="AC9" s="205"/>
      <c r="AD9" s="206"/>
      <c r="AE9" s="205"/>
      <c r="AF9" s="205"/>
      <c r="AG9" s="206"/>
      <c r="AH9" s="205"/>
      <c r="AI9" s="205"/>
      <c r="AJ9" s="206"/>
      <c r="AK9" s="205"/>
      <c r="AL9" s="205"/>
      <c r="AM9" s="132"/>
      <c r="AN9" s="133">
        <v>1</v>
      </c>
      <c r="AO9" s="133">
        <v>0.08</v>
      </c>
      <c r="AP9" s="133">
        <v>0.28000000000000003</v>
      </c>
      <c r="AQ9" s="134">
        <v>0.12</v>
      </c>
      <c r="AR9" s="135"/>
      <c r="AS9" s="136">
        <v>0</v>
      </c>
      <c r="AT9" s="136">
        <v>0</v>
      </c>
      <c r="AU9" s="136">
        <v>0.1</v>
      </c>
      <c r="AV9" s="137">
        <v>0.1</v>
      </c>
      <c r="AW9" s="132">
        <v>4</v>
      </c>
      <c r="AX9" s="133"/>
      <c r="AY9" s="302">
        <v>2.2000000000000001E-3</v>
      </c>
      <c r="AZ9" s="302"/>
      <c r="BA9" s="302">
        <v>5.0000000000000001E-3</v>
      </c>
      <c r="BB9" s="302">
        <v>2.5999999999999999E-3</v>
      </c>
      <c r="BC9" s="302">
        <v>2.3999999999999998E-3</v>
      </c>
      <c r="BD9" s="303"/>
      <c r="BE9" s="135">
        <v>1</v>
      </c>
      <c r="BF9" s="136"/>
      <c r="BG9" s="176">
        <v>5.0000000000000001E-4</v>
      </c>
      <c r="BH9" s="176">
        <v>4.0000000000000001E-3</v>
      </c>
      <c r="BI9" s="176">
        <v>2E-3</v>
      </c>
      <c r="BJ9" s="372">
        <v>1E-3</v>
      </c>
      <c r="BK9" s="301">
        <v>4.4600000000000001E-2</v>
      </c>
      <c r="BL9" s="302">
        <v>0.04</v>
      </c>
      <c r="BM9" s="303">
        <v>0.02</v>
      </c>
      <c r="BN9" s="132"/>
      <c r="BO9" s="133"/>
      <c r="BP9" s="133"/>
      <c r="BQ9" s="133"/>
      <c r="BR9" s="305">
        <v>0.2</v>
      </c>
      <c r="BS9" s="305">
        <v>0.2</v>
      </c>
      <c r="BT9" s="305">
        <v>0.6</v>
      </c>
      <c r="BU9" s="133"/>
      <c r="BV9" s="133"/>
      <c r="BW9" s="134"/>
      <c r="BX9" s="373">
        <v>0.74170000000000003</v>
      </c>
      <c r="BY9" s="374">
        <v>0.8</v>
      </c>
      <c r="BZ9" s="375">
        <v>0.2</v>
      </c>
      <c r="CA9" s="296"/>
      <c r="CB9" s="297"/>
      <c r="CC9" s="297"/>
      <c r="CD9" s="321"/>
      <c r="CE9" s="321">
        <v>0.15</v>
      </c>
      <c r="CF9" s="321">
        <v>9.5000000000000001E-2</v>
      </c>
      <c r="CG9" s="321">
        <v>0.755</v>
      </c>
      <c r="CH9" s="376"/>
      <c r="CI9" s="132"/>
      <c r="CJ9" s="133"/>
      <c r="CK9" s="133"/>
      <c r="CL9" s="305">
        <v>1</v>
      </c>
      <c r="CM9" s="305">
        <v>0.99099999999999999</v>
      </c>
      <c r="CN9" s="314">
        <v>8.9999999999999993E-3</v>
      </c>
      <c r="CO9" s="180">
        <v>1</v>
      </c>
      <c r="CP9" s="377">
        <v>1033000</v>
      </c>
      <c r="CQ9" s="378">
        <v>1000000</v>
      </c>
      <c r="CR9" s="378">
        <v>33000</v>
      </c>
      <c r="CS9" s="378">
        <v>1500000</v>
      </c>
      <c r="CT9" s="378">
        <v>-500000</v>
      </c>
      <c r="CU9" s="378">
        <v>0</v>
      </c>
      <c r="CV9" s="379">
        <v>737000</v>
      </c>
      <c r="CW9" s="380">
        <v>637000</v>
      </c>
      <c r="CX9" s="326">
        <v>0.15698587127158556</v>
      </c>
      <c r="CY9" s="326">
        <v>0.4</v>
      </c>
      <c r="CZ9" s="326">
        <v>-0.2</v>
      </c>
      <c r="DA9" s="326">
        <v>-0.2</v>
      </c>
      <c r="DB9" s="381">
        <v>0.98</v>
      </c>
      <c r="DC9" s="306">
        <v>0.05</v>
      </c>
      <c r="DD9" s="305">
        <v>0.02</v>
      </c>
      <c r="DE9" s="305">
        <v>0.93</v>
      </c>
      <c r="DF9" s="771">
        <v>-7.0000000000000001E-3</v>
      </c>
      <c r="DG9" s="322">
        <v>0.15</v>
      </c>
      <c r="DH9" s="322">
        <v>-0.2</v>
      </c>
      <c r="DI9" s="322">
        <v>-0.1</v>
      </c>
      <c r="DJ9" s="322">
        <v>-0.1</v>
      </c>
      <c r="DK9" s="322">
        <v>-0.05</v>
      </c>
      <c r="DL9" s="322">
        <v>-0.05</v>
      </c>
      <c r="DM9" s="322">
        <v>9.7000000000000003E-2</v>
      </c>
      <c r="DN9" s="322"/>
      <c r="DO9" s="323">
        <v>0</v>
      </c>
      <c r="DP9" s="324">
        <v>0.9</v>
      </c>
      <c r="DQ9" s="324">
        <v>119.1</v>
      </c>
      <c r="DR9" s="133"/>
      <c r="DS9" s="975"/>
      <c r="DT9" s="975"/>
      <c r="DU9" s="305">
        <v>0.05</v>
      </c>
      <c r="DV9" s="313">
        <v>0.95</v>
      </c>
      <c r="DW9" s="325">
        <v>1</v>
      </c>
      <c r="DX9" s="326">
        <v>0.05</v>
      </c>
      <c r="DY9" s="327">
        <v>0.95</v>
      </c>
      <c r="DZ9" s="328">
        <v>1</v>
      </c>
      <c r="EA9" s="329">
        <v>8.9999999999999993E-3</v>
      </c>
      <c r="EB9" s="329">
        <v>4.1000000000000002E-2</v>
      </c>
      <c r="EC9" s="330">
        <v>0.95</v>
      </c>
      <c r="ED9" s="260">
        <v>0.78800000000000003</v>
      </c>
      <c r="EE9" s="261">
        <v>0.78</v>
      </c>
      <c r="EF9" s="261">
        <v>0.08</v>
      </c>
      <c r="EG9" s="261">
        <v>0.04</v>
      </c>
      <c r="EH9" s="261">
        <v>0.1</v>
      </c>
      <c r="EI9" s="261">
        <v>0.85</v>
      </c>
      <c r="EJ9" s="334">
        <v>0.86099999999999999</v>
      </c>
      <c r="EK9" s="334">
        <v>0.86899999999999999</v>
      </c>
      <c r="EL9" s="334">
        <v>0.69299999999999995</v>
      </c>
      <c r="EM9" s="334">
        <v>0.71899999999999997</v>
      </c>
      <c r="EN9" s="335">
        <v>0.85399999999999998</v>
      </c>
      <c r="EO9" s="336">
        <v>0.77</v>
      </c>
      <c r="EP9" s="337">
        <v>0.04</v>
      </c>
      <c r="EQ9" s="337">
        <v>6.4000000000000001E-2</v>
      </c>
      <c r="ER9" s="337">
        <v>0.126</v>
      </c>
      <c r="ES9" s="337">
        <v>0.89700000000000002</v>
      </c>
      <c r="ET9" s="337">
        <v>0.94499999999999995</v>
      </c>
      <c r="EU9" s="337">
        <v>0.77500000000000002</v>
      </c>
      <c r="EV9" s="336">
        <v>0.65</v>
      </c>
      <c r="EW9" s="337">
        <v>0.1</v>
      </c>
      <c r="EX9" s="337">
        <v>0.124</v>
      </c>
      <c r="EY9" s="337">
        <v>0.126</v>
      </c>
      <c r="EZ9" s="260"/>
      <c r="FA9" s="332">
        <v>0.63300000000000001</v>
      </c>
      <c r="FB9" s="332">
        <v>9.6000000000000002E-2</v>
      </c>
      <c r="FC9" s="332">
        <v>0.11799999999999999</v>
      </c>
      <c r="FD9" s="332">
        <v>0.153</v>
      </c>
      <c r="FE9" s="261">
        <v>0.57299999999999995</v>
      </c>
      <c r="FF9" s="332">
        <v>0.6</v>
      </c>
      <c r="FG9" s="332">
        <v>0.1</v>
      </c>
      <c r="FH9" s="332">
        <v>0.2</v>
      </c>
      <c r="FI9" s="261">
        <v>0.1</v>
      </c>
      <c r="FJ9" s="332">
        <v>0.53200000000000003</v>
      </c>
      <c r="FK9" s="261">
        <v>0.64900000000000002</v>
      </c>
      <c r="FL9" s="332">
        <v>7.0000000000000007E-2</v>
      </c>
      <c r="FM9" s="332">
        <v>6.0999999999999999E-2</v>
      </c>
      <c r="FN9" s="332">
        <v>0.22</v>
      </c>
      <c r="FO9" s="332">
        <v>0.74399999999999999</v>
      </c>
      <c r="FP9" s="332">
        <v>0.625</v>
      </c>
      <c r="FQ9" s="332">
        <v>0.125</v>
      </c>
      <c r="FR9" s="332">
        <v>0.125</v>
      </c>
      <c r="FS9" s="332">
        <v>0.125</v>
      </c>
      <c r="FT9" s="332">
        <v>0.75600000000000001</v>
      </c>
      <c r="FU9" s="338"/>
      <c r="FV9" s="383"/>
      <c r="FW9" s="383"/>
      <c r="FX9" s="339"/>
      <c r="FY9" s="339"/>
      <c r="FZ9" s="339"/>
      <c r="GA9" s="383"/>
      <c r="GB9" s="383"/>
      <c r="GC9" s="340"/>
      <c r="GD9" s="341"/>
      <c r="GE9" s="261"/>
      <c r="GF9" s="344">
        <v>154</v>
      </c>
      <c r="GG9" s="344">
        <v>297</v>
      </c>
      <c r="GH9" s="354">
        <v>0.51851851851851849</v>
      </c>
      <c r="GI9" s="332"/>
      <c r="GJ9" s="382"/>
      <c r="GK9" s="383"/>
      <c r="GL9" s="383"/>
      <c r="GM9" s="336"/>
      <c r="GN9" s="339"/>
      <c r="GO9" s="339"/>
      <c r="GP9" s="383"/>
      <c r="GQ9" s="383"/>
      <c r="GR9" s="339"/>
      <c r="GS9" s="383"/>
      <c r="GT9" s="339"/>
      <c r="GU9" s="882"/>
      <c r="GV9" s="883"/>
      <c r="GW9" s="884"/>
      <c r="GX9" s="341"/>
      <c r="GY9" s="341"/>
      <c r="GZ9" s="332"/>
      <c r="HA9" s="332"/>
      <c r="HB9" s="382"/>
      <c r="HC9" s="335"/>
      <c r="HD9" s="337"/>
      <c r="HE9" s="337"/>
      <c r="HF9" s="337"/>
      <c r="HG9" s="337"/>
      <c r="HH9" s="143"/>
      <c r="HI9" s="144"/>
      <c r="HJ9" s="144"/>
      <c r="HK9" s="144"/>
      <c r="HL9" s="144"/>
      <c r="HM9" s="181"/>
      <c r="HN9" s="146"/>
      <c r="HO9" s="146"/>
      <c r="HP9" s="146"/>
      <c r="HQ9" s="146"/>
      <c r="HR9" s="143"/>
      <c r="HS9" s="144"/>
      <c r="HT9" s="144"/>
      <c r="HU9" s="144"/>
      <c r="HV9" s="144"/>
      <c r="HW9" s="143"/>
      <c r="HX9" s="144"/>
      <c r="HY9" s="144"/>
      <c r="HZ9" s="144"/>
      <c r="IA9" s="145"/>
      <c r="IB9" s="352"/>
      <c r="IC9" s="336"/>
      <c r="ID9" s="336"/>
      <c r="IE9" s="336"/>
      <c r="IF9" s="336"/>
      <c r="IG9" s="336"/>
      <c r="IH9" s="336"/>
      <c r="II9" s="353"/>
      <c r="IJ9" s="331"/>
      <c r="IK9" s="354"/>
      <c r="IL9" s="354"/>
      <c r="IM9" s="354"/>
      <c r="IN9" s="354"/>
      <c r="IO9" s="355">
        <v>1</v>
      </c>
      <c r="IP9" s="356">
        <v>2</v>
      </c>
      <c r="IQ9" s="356">
        <v>3</v>
      </c>
      <c r="IR9" s="357">
        <v>3</v>
      </c>
      <c r="IS9" s="358">
        <v>0.04</v>
      </c>
      <c r="IT9" s="359">
        <v>0.04</v>
      </c>
      <c r="IU9" s="359">
        <v>0.04</v>
      </c>
      <c r="IV9" s="384">
        <v>0.75</v>
      </c>
      <c r="IW9" s="360">
        <v>0.8</v>
      </c>
      <c r="IX9" s="360">
        <v>0.2</v>
      </c>
      <c r="IY9" s="358">
        <v>-0.45669999999999999</v>
      </c>
      <c r="IZ9" s="694"/>
      <c r="JA9" s="694"/>
      <c r="JB9" s="1021">
        <v>-7.8200000000000006E-2</v>
      </c>
      <c r="JC9" s="694"/>
      <c r="JD9" s="359"/>
      <c r="JE9" s="359">
        <v>1.1000000000000001</v>
      </c>
      <c r="JF9" s="359">
        <v>0.1</v>
      </c>
      <c r="JG9" s="359">
        <v>-1.1000000000000001</v>
      </c>
      <c r="JH9" s="361">
        <v>-0.1</v>
      </c>
      <c r="JI9" s="362">
        <v>0.76600000000000001</v>
      </c>
      <c r="JJ9" s="360">
        <v>0.75600000000000001</v>
      </c>
      <c r="JK9" s="360">
        <v>0.29399999999999993</v>
      </c>
      <c r="JL9" s="360">
        <v>0.05</v>
      </c>
      <c r="JM9" s="363">
        <v>0.65600000000000003</v>
      </c>
      <c r="JN9" s="358">
        <v>0.66800000000000004</v>
      </c>
      <c r="JO9" s="359">
        <v>0.63</v>
      </c>
      <c r="JP9" s="359">
        <v>0.41999999999999993</v>
      </c>
      <c r="JQ9" s="359">
        <v>0.05</v>
      </c>
      <c r="JR9" s="361">
        <v>0.53</v>
      </c>
      <c r="JS9" s="362"/>
      <c r="JT9" s="808"/>
      <c r="JU9" s="808"/>
      <c r="JV9" s="360">
        <v>0.111</v>
      </c>
      <c r="JW9" s="808"/>
      <c r="JX9" s="808"/>
      <c r="JY9" s="364">
        <v>0.05</v>
      </c>
      <c r="JZ9" s="364">
        <v>0.05</v>
      </c>
      <c r="KA9" s="364">
        <v>0.05</v>
      </c>
      <c r="KB9" s="364">
        <v>-0.05</v>
      </c>
      <c r="KC9" s="364">
        <v>-0.05</v>
      </c>
      <c r="KD9" s="364">
        <v>-0.05</v>
      </c>
      <c r="KE9" s="358">
        <v>0.59299999999999997</v>
      </c>
      <c r="KF9" s="365">
        <v>0.55000000000000004</v>
      </c>
      <c r="KG9" s="365">
        <v>0.34999999999999987</v>
      </c>
      <c r="KH9" s="365">
        <v>0.05</v>
      </c>
      <c r="KI9" s="365">
        <v>0.1</v>
      </c>
      <c r="KJ9" s="365">
        <v>0.05</v>
      </c>
      <c r="KK9" s="366">
        <v>0.45000000000000007</v>
      </c>
      <c r="KL9" s="362"/>
      <c r="KM9" s="360"/>
      <c r="KN9" s="363"/>
      <c r="KO9" s="190">
        <v>7</v>
      </c>
      <c r="KP9" s="191">
        <v>6</v>
      </c>
      <c r="KQ9" s="191">
        <v>2</v>
      </c>
      <c r="KR9" s="192">
        <v>8</v>
      </c>
      <c r="KS9" s="195">
        <v>1</v>
      </c>
      <c r="KT9" s="195">
        <v>0.8</v>
      </c>
      <c r="KU9" s="371">
        <v>0.2</v>
      </c>
      <c r="KV9" s="196">
        <v>0.67</v>
      </c>
      <c r="KW9" s="197">
        <v>0.6</v>
      </c>
      <c r="KX9" s="197">
        <v>0.25</v>
      </c>
      <c r="KY9" s="368">
        <v>0.15</v>
      </c>
      <c r="KZ9" s="194">
        <v>0.16013584905660377</v>
      </c>
      <c r="LA9" s="385">
        <v>-0.1</v>
      </c>
      <c r="LB9" s="385">
        <v>-0.1</v>
      </c>
      <c r="LC9" s="385">
        <v>-0.1</v>
      </c>
      <c r="LD9" s="369"/>
      <c r="LE9" s="386"/>
      <c r="LF9" s="370"/>
      <c r="LG9" s="194">
        <v>0.94</v>
      </c>
      <c r="LH9" s="385">
        <v>0.75</v>
      </c>
      <c r="LI9" s="195">
        <v>0.55000000000000004</v>
      </c>
      <c r="LJ9" s="195">
        <v>0.1</v>
      </c>
      <c r="LK9" s="371">
        <v>0.35</v>
      </c>
      <c r="LL9" s="197">
        <v>0.99</v>
      </c>
      <c r="LM9" s="197">
        <v>0.8</v>
      </c>
      <c r="LN9" s="197">
        <v>0.6</v>
      </c>
      <c r="LO9" s="197">
        <v>0.1</v>
      </c>
      <c r="LP9" s="368">
        <v>0.3</v>
      </c>
      <c r="LQ9" s="198">
        <v>1</v>
      </c>
      <c r="LR9" s="199">
        <v>1.9</v>
      </c>
      <c r="LS9" s="200">
        <v>2.1</v>
      </c>
    </row>
    <row r="10" spans="1:331" s="168" customFormat="1">
      <c r="A10" s="294">
        <v>42552</v>
      </c>
      <c r="B10" s="950">
        <v>7</v>
      </c>
      <c r="C10" s="953">
        <v>2016</v>
      </c>
      <c r="D10" s="117"/>
      <c r="E10" s="117"/>
      <c r="F10" s="117"/>
      <c r="G10" s="117"/>
      <c r="H10" s="118"/>
      <c r="I10" s="295"/>
      <c r="J10" s="122"/>
      <c r="K10" s="123"/>
      <c r="L10" s="123"/>
      <c r="M10" s="123"/>
      <c r="N10" s="123"/>
      <c r="O10" s="123"/>
      <c r="P10" s="123"/>
      <c r="Q10" s="124"/>
      <c r="R10" s="748"/>
      <c r="S10" s="205"/>
      <c r="T10" s="205"/>
      <c r="U10" s="205"/>
      <c r="V10" s="746"/>
      <c r="W10" s="122"/>
      <c r="X10" s="123"/>
      <c r="Y10" s="123"/>
      <c r="Z10" s="123"/>
      <c r="AA10" s="124"/>
      <c r="AB10" s="205"/>
      <c r="AC10" s="205"/>
      <c r="AD10" s="206"/>
      <c r="AE10" s="205"/>
      <c r="AF10" s="205"/>
      <c r="AG10" s="206"/>
      <c r="AH10" s="205"/>
      <c r="AI10" s="205"/>
      <c r="AJ10" s="206"/>
      <c r="AK10" s="205"/>
      <c r="AL10" s="205"/>
      <c r="AM10" s="296"/>
      <c r="AN10" s="297"/>
      <c r="AO10" s="297"/>
      <c r="AP10" s="133">
        <v>0.28000000000000003</v>
      </c>
      <c r="AQ10" s="298">
        <v>0.12</v>
      </c>
      <c r="AR10" s="296"/>
      <c r="AS10" s="297"/>
      <c r="AT10" s="297"/>
      <c r="AU10" s="297">
        <v>0.1</v>
      </c>
      <c r="AV10" s="298">
        <v>0.1</v>
      </c>
      <c r="AW10" s="296"/>
      <c r="AX10" s="297"/>
      <c r="AY10" s="299"/>
      <c r="AZ10" s="299"/>
      <c r="BA10" s="299">
        <v>5.0000000000000001E-3</v>
      </c>
      <c r="BB10" s="299">
        <v>2.5999999999999999E-3</v>
      </c>
      <c r="BC10" s="299">
        <v>2.3999999999999998E-3</v>
      </c>
      <c r="BD10" s="300"/>
      <c r="BE10" s="296"/>
      <c r="BF10" s="297"/>
      <c r="BG10" s="299"/>
      <c r="BH10" s="299">
        <v>4.0000000000000001E-3</v>
      </c>
      <c r="BI10" s="299">
        <v>2E-3</v>
      </c>
      <c r="BJ10" s="300">
        <v>1E-3</v>
      </c>
      <c r="BK10" s="301">
        <v>4.1300000000000003E-2</v>
      </c>
      <c r="BL10" s="302">
        <v>0.04</v>
      </c>
      <c r="BM10" s="303">
        <v>0.02</v>
      </c>
      <c r="BN10" s="132"/>
      <c r="BO10" s="133"/>
      <c r="BP10" s="133"/>
      <c r="BQ10" s="133"/>
      <c r="BR10" s="305">
        <v>0.2</v>
      </c>
      <c r="BS10" s="305">
        <v>0.2</v>
      </c>
      <c r="BT10" s="305">
        <v>0.6</v>
      </c>
      <c r="BU10" s="133"/>
      <c r="BV10" s="133"/>
      <c r="BW10" s="134"/>
      <c r="BX10" s="296"/>
      <c r="BY10" s="387">
        <v>0.8</v>
      </c>
      <c r="BZ10" s="309">
        <v>0.2</v>
      </c>
      <c r="CA10" s="132"/>
      <c r="CB10" s="133"/>
      <c r="CC10" s="133"/>
      <c r="CD10" s="305">
        <v>0.08</v>
      </c>
      <c r="CE10" s="305">
        <v>0.2</v>
      </c>
      <c r="CF10" s="305">
        <v>9.5000000000000001E-2</v>
      </c>
      <c r="CG10" s="305">
        <v>0.70500000000000007</v>
      </c>
      <c r="CH10" s="314">
        <v>0.3</v>
      </c>
      <c r="CI10" s="132"/>
      <c r="CJ10" s="133"/>
      <c r="CK10" s="133"/>
      <c r="CL10" s="305">
        <v>1</v>
      </c>
      <c r="CM10" s="305">
        <v>0.99099999999999999</v>
      </c>
      <c r="CN10" s="314">
        <v>8.9999999999999993E-3</v>
      </c>
      <c r="CO10" s="180">
        <v>1</v>
      </c>
      <c r="CP10" s="377">
        <v>846000</v>
      </c>
      <c r="CQ10" s="378">
        <v>800000</v>
      </c>
      <c r="CR10" s="378">
        <v>46000</v>
      </c>
      <c r="CS10" s="378">
        <v>1500000</v>
      </c>
      <c r="CT10" s="378">
        <v>-500000</v>
      </c>
      <c r="CU10" s="378">
        <v>0</v>
      </c>
      <c r="CV10" s="388">
        <v>1138000</v>
      </c>
      <c r="CW10" s="389">
        <v>871000</v>
      </c>
      <c r="CX10" s="326">
        <v>0.30654420206659011</v>
      </c>
      <c r="CY10" s="326">
        <v>0.4</v>
      </c>
      <c r="CZ10" s="326">
        <v>-0.2</v>
      </c>
      <c r="DA10" s="367">
        <v>-0.2</v>
      </c>
      <c r="DB10" s="390"/>
      <c r="DC10" s="311">
        <v>0.05</v>
      </c>
      <c r="DD10" s="321">
        <v>0.02</v>
      </c>
      <c r="DE10" s="321">
        <v>0.93</v>
      </c>
      <c r="DF10" s="771">
        <v>3.0000000000000001E-3</v>
      </c>
      <c r="DG10" s="322">
        <v>0.15</v>
      </c>
      <c r="DH10" s="322">
        <v>-0.2</v>
      </c>
      <c r="DI10" s="322">
        <v>-0.1</v>
      </c>
      <c r="DJ10" s="322">
        <v>-0.1</v>
      </c>
      <c r="DK10" s="367">
        <v>-0.05</v>
      </c>
      <c r="DL10" s="367">
        <v>-0.05</v>
      </c>
      <c r="DM10" s="322">
        <v>7.3999999999999996E-2</v>
      </c>
      <c r="DN10" s="322"/>
      <c r="DO10" s="323">
        <v>0</v>
      </c>
      <c r="DP10" s="324">
        <v>0.9</v>
      </c>
      <c r="DQ10" s="324">
        <v>119.1</v>
      </c>
      <c r="DR10" s="133"/>
      <c r="DS10" s="975"/>
      <c r="DT10" s="975"/>
      <c r="DU10" s="305">
        <v>0.05</v>
      </c>
      <c r="DV10" s="313">
        <v>0.95</v>
      </c>
      <c r="DW10" s="325">
        <v>1</v>
      </c>
      <c r="DX10" s="326">
        <v>0.05</v>
      </c>
      <c r="DY10" s="327">
        <v>0.95</v>
      </c>
      <c r="DZ10" s="328">
        <v>1</v>
      </c>
      <c r="EA10" s="329">
        <v>8.9999999999999993E-3</v>
      </c>
      <c r="EB10" s="329">
        <v>4.1000000000000002E-2</v>
      </c>
      <c r="EC10" s="330">
        <v>0.95</v>
      </c>
      <c r="ED10" s="331">
        <v>0.76500000000000001</v>
      </c>
      <c r="EE10" s="261">
        <v>0.78</v>
      </c>
      <c r="EF10" s="261">
        <v>0.08</v>
      </c>
      <c r="EG10" s="261">
        <v>0.04</v>
      </c>
      <c r="EH10" s="261">
        <v>0.1</v>
      </c>
      <c r="EI10" s="354">
        <v>0.78600000000000003</v>
      </c>
      <c r="EJ10" s="354">
        <v>0.82599999999999996</v>
      </c>
      <c r="EK10" s="354">
        <v>0.80200000000000005</v>
      </c>
      <c r="EL10" s="334">
        <v>0.71299999999999997</v>
      </c>
      <c r="EM10" s="334">
        <v>0.71499999999999997</v>
      </c>
      <c r="EN10" s="335">
        <v>0.82599999999999996</v>
      </c>
      <c r="EO10" s="336">
        <v>0.77</v>
      </c>
      <c r="EP10" s="337">
        <v>0.04</v>
      </c>
      <c r="EQ10" s="337">
        <v>6.4000000000000001E-2</v>
      </c>
      <c r="ER10" s="337">
        <v>0.126</v>
      </c>
      <c r="ES10" s="337">
        <v>0.89</v>
      </c>
      <c r="ET10" s="337">
        <v>0.90700000000000003</v>
      </c>
      <c r="EU10" s="337">
        <v>0.74199999999999999</v>
      </c>
      <c r="EV10" s="336">
        <v>0.65</v>
      </c>
      <c r="EW10" s="337">
        <v>0.1</v>
      </c>
      <c r="EX10" s="337">
        <v>0.124</v>
      </c>
      <c r="EY10" s="337">
        <v>0.126</v>
      </c>
      <c r="EZ10" s="391"/>
      <c r="FA10" s="332">
        <v>0.63300000000000001</v>
      </c>
      <c r="FB10" s="332">
        <v>9.6000000000000002E-2</v>
      </c>
      <c r="FC10" s="332">
        <v>0.11799999999999999</v>
      </c>
      <c r="FD10" s="332">
        <v>0.153</v>
      </c>
      <c r="FE10" s="332">
        <v>0.6</v>
      </c>
      <c r="FF10" s="332">
        <v>0.6</v>
      </c>
      <c r="FG10" s="332">
        <v>0.1</v>
      </c>
      <c r="FH10" s="332">
        <v>0.2</v>
      </c>
      <c r="FI10" s="261">
        <v>0.1</v>
      </c>
      <c r="FJ10" s="332">
        <v>0.56699999999999995</v>
      </c>
      <c r="FK10" s="261">
        <v>0.64900000000000002</v>
      </c>
      <c r="FL10" s="332">
        <v>7.0000000000000007E-2</v>
      </c>
      <c r="FM10" s="332">
        <v>6.0999999999999999E-2</v>
      </c>
      <c r="FN10" s="332">
        <v>0.22</v>
      </c>
      <c r="FO10" s="332">
        <v>0.71699999999999997</v>
      </c>
      <c r="FP10" s="332">
        <v>0.625</v>
      </c>
      <c r="FQ10" s="332">
        <v>0.125</v>
      </c>
      <c r="FR10" s="332">
        <v>0.125</v>
      </c>
      <c r="FS10" s="332">
        <v>0.125</v>
      </c>
      <c r="FT10" s="332">
        <v>0.73099999999999998</v>
      </c>
      <c r="FU10" s="338"/>
      <c r="FV10" s="383"/>
      <c r="FW10" s="383"/>
      <c r="FX10" s="339"/>
      <c r="FY10" s="339"/>
      <c r="FZ10" s="339"/>
      <c r="GA10" s="383"/>
      <c r="GB10" s="383"/>
      <c r="GC10" s="340"/>
      <c r="GD10" s="341"/>
      <c r="GE10" s="354"/>
      <c r="GF10" s="394">
        <v>137</v>
      </c>
      <c r="GG10" s="394">
        <v>269</v>
      </c>
      <c r="GH10" s="354">
        <v>0.50929368029739774</v>
      </c>
      <c r="GI10" s="354"/>
      <c r="GJ10" s="392"/>
      <c r="GK10" s="393"/>
      <c r="GL10" s="393"/>
      <c r="GM10" s="336"/>
      <c r="GN10" s="146"/>
      <c r="GO10" s="146"/>
      <c r="GP10" s="393"/>
      <c r="GQ10" s="393"/>
      <c r="GR10" s="146"/>
      <c r="GS10" s="393"/>
      <c r="GT10" s="146"/>
      <c r="GU10" s="885"/>
      <c r="GV10" s="886"/>
      <c r="GW10" s="873"/>
      <c r="GX10" s="394"/>
      <c r="GY10" s="394"/>
      <c r="GZ10" s="144"/>
      <c r="HA10" s="144"/>
      <c r="HB10" s="145"/>
      <c r="HC10" s="181"/>
      <c r="HD10" s="146"/>
      <c r="HE10" s="146"/>
      <c r="HF10" s="146"/>
      <c r="HG10" s="146"/>
      <c r="HH10" s="143"/>
      <c r="HI10" s="144"/>
      <c r="HJ10" s="144"/>
      <c r="HK10" s="144"/>
      <c r="HL10" s="144"/>
      <c r="HM10" s="181"/>
      <c r="HN10" s="146"/>
      <c r="HO10" s="146"/>
      <c r="HP10" s="146"/>
      <c r="HQ10" s="146"/>
      <c r="HR10" s="143"/>
      <c r="HS10" s="144"/>
      <c r="HT10" s="144"/>
      <c r="HU10" s="144"/>
      <c r="HV10" s="144"/>
      <c r="HW10" s="143"/>
      <c r="HX10" s="144"/>
      <c r="HY10" s="144"/>
      <c r="HZ10" s="395"/>
      <c r="IA10" s="967"/>
      <c r="IB10" s="335"/>
      <c r="IC10" s="337"/>
      <c r="ID10" s="337"/>
      <c r="IE10" s="337"/>
      <c r="IF10" s="337"/>
      <c r="IG10" s="337"/>
      <c r="IH10" s="337"/>
      <c r="II10" s="396"/>
      <c r="IJ10" s="397"/>
      <c r="IK10" s="395"/>
      <c r="IL10" s="395"/>
      <c r="IM10" s="395"/>
      <c r="IN10" s="395"/>
      <c r="IO10" s="398">
        <v>1</v>
      </c>
      <c r="IP10" s="356">
        <v>2</v>
      </c>
      <c r="IQ10" s="356">
        <v>3</v>
      </c>
      <c r="IR10" s="357">
        <v>3</v>
      </c>
      <c r="IS10" s="399">
        <v>4.2999999999999997E-2</v>
      </c>
      <c r="IT10" s="359">
        <v>0.04</v>
      </c>
      <c r="IU10" s="359">
        <v>0.04</v>
      </c>
      <c r="IV10" s="272">
        <v>0.75</v>
      </c>
      <c r="IW10" s="360">
        <v>0.8</v>
      </c>
      <c r="IX10" s="360">
        <v>0.2</v>
      </c>
      <c r="IY10" s="399">
        <v>-0.34470000000000001</v>
      </c>
      <c r="IZ10" s="1011"/>
      <c r="JA10" s="1011"/>
      <c r="JB10" s="1022">
        <v>-7.4499999999999997E-2</v>
      </c>
      <c r="JC10" s="1011"/>
      <c r="JD10" s="400"/>
      <c r="JE10" s="359">
        <v>1.1000000000000001</v>
      </c>
      <c r="JF10" s="359">
        <v>0.1</v>
      </c>
      <c r="JG10" s="359">
        <v>-1.1000000000000001</v>
      </c>
      <c r="JH10" s="361">
        <v>-0.1</v>
      </c>
      <c r="JI10" s="362">
        <v>0.79400000000000004</v>
      </c>
      <c r="JJ10" s="360">
        <v>0.75600000000000001</v>
      </c>
      <c r="JK10" s="360">
        <v>0.29399999999999993</v>
      </c>
      <c r="JL10" s="360">
        <v>0.05</v>
      </c>
      <c r="JM10" s="363">
        <v>0.65600000000000003</v>
      </c>
      <c r="JN10" s="358">
        <v>0.45700000000000002</v>
      </c>
      <c r="JO10" s="359">
        <v>0.63</v>
      </c>
      <c r="JP10" s="359">
        <v>0.41999999999999993</v>
      </c>
      <c r="JQ10" s="359">
        <v>0.05</v>
      </c>
      <c r="JR10" s="361">
        <v>0.53</v>
      </c>
      <c r="JS10" s="362"/>
      <c r="JT10" s="808"/>
      <c r="JU10" s="808"/>
      <c r="JV10" s="360">
        <v>0.1431</v>
      </c>
      <c r="JW10" s="808"/>
      <c r="JX10" s="808"/>
      <c r="JY10" s="364">
        <v>0.05</v>
      </c>
      <c r="JZ10" s="364">
        <v>0.05</v>
      </c>
      <c r="KA10" s="364">
        <v>0.05</v>
      </c>
      <c r="KB10" s="364">
        <v>-0.05</v>
      </c>
      <c r="KC10" s="364">
        <v>-0.05</v>
      </c>
      <c r="KD10" s="364">
        <v>-0.05</v>
      </c>
      <c r="KE10" s="358">
        <v>0.52200000000000002</v>
      </c>
      <c r="KF10" s="365">
        <v>0.55000000000000004</v>
      </c>
      <c r="KG10" s="365">
        <v>0.34999999999999987</v>
      </c>
      <c r="KH10" s="365">
        <v>0.05</v>
      </c>
      <c r="KI10" s="365">
        <v>0.1</v>
      </c>
      <c r="KJ10" s="365">
        <v>0.05</v>
      </c>
      <c r="KK10" s="366">
        <v>0.45000000000000007</v>
      </c>
      <c r="KL10" s="362"/>
      <c r="KM10" s="360"/>
      <c r="KN10" s="363"/>
      <c r="KO10" s="135"/>
      <c r="KP10" s="191">
        <v>6</v>
      </c>
      <c r="KQ10" s="191">
        <v>2</v>
      </c>
      <c r="KR10" s="192">
        <v>8</v>
      </c>
      <c r="KS10" s="367"/>
      <c r="KT10" s="195">
        <v>0.8</v>
      </c>
      <c r="KU10" s="371">
        <v>0.2</v>
      </c>
      <c r="KV10" s="196"/>
      <c r="KW10" s="197">
        <v>0.6</v>
      </c>
      <c r="KX10" s="197">
        <v>0.25</v>
      </c>
      <c r="KY10" s="368">
        <v>0.15</v>
      </c>
      <c r="KZ10" s="194"/>
      <c r="LA10" s="285">
        <v>-0.1</v>
      </c>
      <c r="LB10" s="285">
        <v>-0.1</v>
      </c>
      <c r="LC10" s="285">
        <v>-0.1</v>
      </c>
      <c r="LD10" s="369"/>
      <c r="LE10" s="386"/>
      <c r="LF10" s="370"/>
      <c r="LG10" s="194"/>
      <c r="LH10" s="385">
        <v>0.75</v>
      </c>
      <c r="LI10" s="195">
        <v>0.55000000000000004</v>
      </c>
      <c r="LJ10" s="195">
        <v>0.1</v>
      </c>
      <c r="LK10" s="371">
        <v>0.35</v>
      </c>
      <c r="LL10" s="197"/>
      <c r="LM10" s="197">
        <v>0.8</v>
      </c>
      <c r="LN10" s="197">
        <v>0.6</v>
      </c>
      <c r="LO10" s="197">
        <v>0.1</v>
      </c>
      <c r="LP10" s="368">
        <v>0.3</v>
      </c>
      <c r="LQ10" s="198"/>
      <c r="LR10" s="199">
        <v>1.9</v>
      </c>
      <c r="LS10" s="200">
        <v>2.1</v>
      </c>
    </row>
    <row r="11" spans="1:331" s="168" customFormat="1" ht="15">
      <c r="A11" s="294">
        <v>42583</v>
      </c>
      <c r="B11" s="950">
        <v>8</v>
      </c>
      <c r="C11" s="953">
        <v>2016</v>
      </c>
      <c r="D11" s="117"/>
      <c r="E11" s="117"/>
      <c r="F11" s="117"/>
      <c r="G11" s="117"/>
      <c r="H11" s="118"/>
      <c r="I11" s="295"/>
      <c r="J11" s="122"/>
      <c r="K11" s="123"/>
      <c r="L11" s="123"/>
      <c r="M11" s="123"/>
      <c r="N11" s="123"/>
      <c r="O11" s="123"/>
      <c r="P11" s="123"/>
      <c r="Q11" s="124"/>
      <c r="R11" s="748"/>
      <c r="S11" s="205"/>
      <c r="T11" s="205"/>
      <c r="U11" s="205"/>
      <c r="V11" s="746"/>
      <c r="W11" s="122"/>
      <c r="X11" s="123"/>
      <c r="Y11" s="123"/>
      <c r="Z11" s="123"/>
      <c r="AA11" s="124"/>
      <c r="AB11" s="205"/>
      <c r="AC11" s="205"/>
      <c r="AD11" s="206"/>
      <c r="AE11" s="205"/>
      <c r="AF11" s="205"/>
      <c r="AG11" s="206"/>
      <c r="AH11" s="205"/>
      <c r="AI11" s="205"/>
      <c r="AJ11" s="206"/>
      <c r="AK11" s="205"/>
      <c r="AL11" s="205"/>
      <c r="AM11" s="296"/>
      <c r="AN11" s="297"/>
      <c r="AO11" s="297"/>
      <c r="AP11" s="133">
        <v>0.28000000000000003</v>
      </c>
      <c r="AQ11" s="298">
        <v>0.12</v>
      </c>
      <c r="AR11" s="296"/>
      <c r="AS11" s="297"/>
      <c r="AT11" s="297"/>
      <c r="AU11" s="297">
        <v>0.1</v>
      </c>
      <c r="AV11" s="298">
        <v>0.1</v>
      </c>
      <c r="AW11" s="296"/>
      <c r="AX11" s="297"/>
      <c r="AY11" s="299"/>
      <c r="AZ11" s="299"/>
      <c r="BA11" s="299">
        <v>5.0000000000000001E-3</v>
      </c>
      <c r="BB11" s="299">
        <v>2.5999999999999999E-3</v>
      </c>
      <c r="BC11" s="299">
        <v>2.3999999999999998E-3</v>
      </c>
      <c r="BD11" s="300"/>
      <c r="BE11" s="296"/>
      <c r="BF11" s="297"/>
      <c r="BG11" s="299"/>
      <c r="BH11" s="299">
        <v>4.0000000000000001E-3</v>
      </c>
      <c r="BI11" s="299">
        <v>2E-3</v>
      </c>
      <c r="BJ11" s="300">
        <v>1E-3</v>
      </c>
      <c r="BK11" s="301">
        <v>4.3299999999999998E-2</v>
      </c>
      <c r="BL11" s="302">
        <v>0.04</v>
      </c>
      <c r="BM11" s="303">
        <v>0.02</v>
      </c>
      <c r="BN11" s="132"/>
      <c r="BO11" s="133"/>
      <c r="BP11" s="133"/>
      <c r="BQ11" s="133"/>
      <c r="BR11" s="305">
        <v>0.2</v>
      </c>
      <c r="BS11" s="305">
        <v>0.2</v>
      </c>
      <c r="BT11" s="305">
        <v>0.6</v>
      </c>
      <c r="BU11" s="133"/>
      <c r="BV11" s="133"/>
      <c r="BW11" s="134"/>
      <c r="BX11" s="296"/>
      <c r="BY11" s="387">
        <v>0.8</v>
      </c>
      <c r="BZ11" s="309">
        <v>0.2</v>
      </c>
      <c r="CA11" s="296"/>
      <c r="CB11" s="297"/>
      <c r="CC11" s="297"/>
      <c r="CD11" s="321"/>
      <c r="CE11" s="321">
        <v>0.27500000000000002</v>
      </c>
      <c r="CF11" s="321">
        <v>9.5000000000000001E-2</v>
      </c>
      <c r="CG11" s="321">
        <v>0.63</v>
      </c>
      <c r="CH11" s="376"/>
      <c r="CI11" s="132"/>
      <c r="CJ11" s="133"/>
      <c r="CK11" s="133"/>
      <c r="CL11" s="305">
        <v>1</v>
      </c>
      <c r="CM11" s="305">
        <v>0.99099999999999999</v>
      </c>
      <c r="CN11" s="314">
        <v>8.9999999999999993E-3</v>
      </c>
      <c r="CO11" s="180">
        <v>1</v>
      </c>
      <c r="CP11" s="377">
        <v>560000</v>
      </c>
      <c r="CQ11" s="378">
        <v>500000</v>
      </c>
      <c r="CR11" s="378">
        <v>60000</v>
      </c>
      <c r="CS11" s="378">
        <v>1500000</v>
      </c>
      <c r="CT11" s="378">
        <v>-500000</v>
      </c>
      <c r="CU11" s="378">
        <v>0</v>
      </c>
      <c r="CV11" s="388">
        <v>1448000</v>
      </c>
      <c r="CW11" s="389">
        <v>1122000</v>
      </c>
      <c r="CX11" s="326">
        <v>0.29055258467023171</v>
      </c>
      <c r="CY11" s="326">
        <v>0.4</v>
      </c>
      <c r="CZ11" s="326">
        <v>-0.2</v>
      </c>
      <c r="DA11" s="367">
        <v>-0.2</v>
      </c>
      <c r="DB11" s="390"/>
      <c r="DC11" s="311">
        <v>0.05</v>
      </c>
      <c r="DD11" s="321">
        <v>0.02</v>
      </c>
      <c r="DE11" s="321">
        <v>0.93</v>
      </c>
      <c r="DF11" s="771">
        <v>0.02</v>
      </c>
      <c r="DG11" s="322">
        <v>0.15</v>
      </c>
      <c r="DH11" s="322">
        <v>-0.2</v>
      </c>
      <c r="DI11" s="322">
        <v>-0.1</v>
      </c>
      <c r="DJ11" s="322">
        <v>-0.1</v>
      </c>
      <c r="DK11" s="367">
        <v>-0.05</v>
      </c>
      <c r="DL11" s="367">
        <v>-0.05</v>
      </c>
      <c r="DM11" s="322">
        <v>0.106</v>
      </c>
      <c r="DN11" s="322"/>
      <c r="DO11" s="323">
        <v>0</v>
      </c>
      <c r="DP11" s="324">
        <v>0.9</v>
      </c>
      <c r="DQ11" s="324">
        <v>119.1</v>
      </c>
      <c r="DR11" s="133"/>
      <c r="DS11" s="975"/>
      <c r="DT11" s="975"/>
      <c r="DU11" s="305">
        <v>0.05</v>
      </c>
      <c r="DV11" s="313">
        <v>0.95</v>
      </c>
      <c r="DW11" s="325">
        <v>1</v>
      </c>
      <c r="DX11" s="326">
        <v>0.05</v>
      </c>
      <c r="DY11" s="327">
        <v>0.95</v>
      </c>
      <c r="DZ11" s="328">
        <v>1</v>
      </c>
      <c r="EA11" s="329">
        <v>8.9999999999999993E-3</v>
      </c>
      <c r="EB11" s="329">
        <v>4.1000000000000002E-2</v>
      </c>
      <c r="EC11" s="330">
        <v>0.95</v>
      </c>
      <c r="ED11" s="331">
        <v>0.78</v>
      </c>
      <c r="EE11" s="261">
        <v>0.78</v>
      </c>
      <c r="EF11" s="261">
        <v>0.08</v>
      </c>
      <c r="EG11" s="261">
        <v>0.04</v>
      </c>
      <c r="EH11" s="261">
        <v>0.1</v>
      </c>
      <c r="EI11" s="354">
        <v>0.84299999999999997</v>
      </c>
      <c r="EJ11" s="354">
        <v>0.82799999999999996</v>
      </c>
      <c r="EK11" s="354">
        <v>0.81699999999999995</v>
      </c>
      <c r="EL11" s="334">
        <v>0.65400000000000003</v>
      </c>
      <c r="EM11" s="334">
        <v>0.86199999999999999</v>
      </c>
      <c r="EN11" s="335">
        <v>0.77100000000000002</v>
      </c>
      <c r="EO11" s="336">
        <v>0.77</v>
      </c>
      <c r="EP11" s="337">
        <v>0.04</v>
      </c>
      <c r="EQ11" s="337">
        <v>6.4000000000000001E-2</v>
      </c>
      <c r="ER11" s="337">
        <v>0.126</v>
      </c>
      <c r="ES11" s="337">
        <v>0.83599999999999997</v>
      </c>
      <c r="ET11" s="337">
        <v>0.86499999999999999</v>
      </c>
      <c r="EU11" s="337">
        <v>0.66900000000000004</v>
      </c>
      <c r="EV11" s="336">
        <v>0.65</v>
      </c>
      <c r="EW11" s="337">
        <v>0.1</v>
      </c>
      <c r="EX11" s="337">
        <v>0.124</v>
      </c>
      <c r="EY11" s="337">
        <v>0.126</v>
      </c>
      <c r="EZ11" s="260"/>
      <c r="FA11" s="332">
        <v>0.63300000000000001</v>
      </c>
      <c r="FB11" s="332">
        <v>9.6000000000000002E-2</v>
      </c>
      <c r="FC11" s="332">
        <v>0.11799999999999999</v>
      </c>
      <c r="FD11" s="332">
        <v>0.153</v>
      </c>
      <c r="FE11" s="261">
        <v>0.60599999999999998</v>
      </c>
      <c r="FF11" s="332">
        <v>0.6</v>
      </c>
      <c r="FG11" s="332">
        <v>0.1</v>
      </c>
      <c r="FH11" s="332">
        <v>0.2</v>
      </c>
      <c r="FI11" s="261">
        <v>0.1</v>
      </c>
      <c r="FJ11" s="261">
        <v>0.86399999999999999</v>
      </c>
      <c r="FK11" s="261">
        <v>0.64900000000000002</v>
      </c>
      <c r="FL11" s="332">
        <v>7.0000000000000007E-2</v>
      </c>
      <c r="FM11" s="332">
        <v>6.0999999999999999E-2</v>
      </c>
      <c r="FN11" s="332">
        <v>0.22</v>
      </c>
      <c r="FO11" s="354">
        <v>0.79300000000000004</v>
      </c>
      <c r="FP11" s="332">
        <v>0.625</v>
      </c>
      <c r="FQ11" s="332">
        <v>0.125</v>
      </c>
      <c r="FR11" s="332">
        <v>0.125</v>
      </c>
      <c r="FS11" s="332">
        <v>0.125</v>
      </c>
      <c r="FT11" s="354">
        <v>0.77</v>
      </c>
      <c r="FU11" s="338"/>
      <c r="FV11" s="383"/>
      <c r="FW11" s="383"/>
      <c r="FX11" s="339"/>
      <c r="FY11" s="339"/>
      <c r="FZ11" s="339"/>
      <c r="GA11" s="383"/>
      <c r="GB11" s="383"/>
      <c r="GC11" s="340"/>
      <c r="GD11" s="341"/>
      <c r="GE11" s="401"/>
      <c r="GF11" s="406">
        <v>154</v>
      </c>
      <c r="GG11" s="406">
        <v>300</v>
      </c>
      <c r="GH11" s="354">
        <v>0.51333333333333331</v>
      </c>
      <c r="GI11" s="401"/>
      <c r="GJ11" s="402"/>
      <c r="GK11" s="403"/>
      <c r="GL11" s="403"/>
      <c r="GM11" s="336"/>
      <c r="GN11" s="404"/>
      <c r="GO11" s="405"/>
      <c r="GP11" s="403"/>
      <c r="GQ11" s="403"/>
      <c r="GR11" s="405"/>
      <c r="GS11" s="403"/>
      <c r="GT11" s="405"/>
      <c r="GU11" s="879"/>
      <c r="GV11" s="887"/>
      <c r="GW11" s="888"/>
      <c r="GX11" s="406"/>
      <c r="GY11" s="406"/>
      <c r="GZ11" s="401"/>
      <c r="HA11" s="407"/>
      <c r="HB11" s="402"/>
      <c r="HC11" s="408"/>
      <c r="HD11" s="404"/>
      <c r="HE11" s="404"/>
      <c r="HF11" s="404"/>
      <c r="HG11" s="405"/>
      <c r="HH11" s="409"/>
      <c r="HI11" s="401"/>
      <c r="HJ11" s="401"/>
      <c r="HK11" s="401"/>
      <c r="HL11" s="401"/>
      <c r="HM11" s="408"/>
      <c r="HN11" s="404"/>
      <c r="HO11" s="404"/>
      <c r="HP11" s="404"/>
      <c r="HQ11" s="405"/>
      <c r="HR11" s="410"/>
      <c r="HS11" s="407"/>
      <c r="HT11" s="407"/>
      <c r="HU11" s="407"/>
      <c r="HV11" s="407"/>
      <c r="HW11" s="410"/>
      <c r="HX11" s="407"/>
      <c r="HY11" s="407"/>
      <c r="HZ11" s="401"/>
      <c r="IA11" s="968"/>
      <c r="IB11" s="408"/>
      <c r="IC11" s="404"/>
      <c r="ID11" s="404"/>
      <c r="IE11" s="405"/>
      <c r="IF11" s="405"/>
      <c r="IG11" s="405"/>
      <c r="IH11" s="405"/>
      <c r="II11" s="411"/>
      <c r="IJ11" s="331"/>
      <c r="IK11" s="354"/>
      <c r="IL11" s="354"/>
      <c r="IM11" s="354"/>
      <c r="IN11" s="354"/>
      <c r="IO11" s="355">
        <v>0</v>
      </c>
      <c r="IP11" s="356">
        <v>2</v>
      </c>
      <c r="IQ11" s="356">
        <v>3</v>
      </c>
      <c r="IR11" s="357">
        <v>3</v>
      </c>
      <c r="IS11" s="358">
        <v>3.7400000000000003E-2</v>
      </c>
      <c r="IT11" s="359">
        <v>0.04</v>
      </c>
      <c r="IU11" s="359">
        <v>0.04</v>
      </c>
      <c r="IV11" s="272">
        <v>0.75</v>
      </c>
      <c r="IW11" s="360">
        <v>0.8</v>
      </c>
      <c r="IX11" s="360">
        <v>0.2</v>
      </c>
      <c r="IY11" s="358">
        <v>-0.37659999999999999</v>
      </c>
      <c r="IZ11" s="694"/>
      <c r="JA11" s="694"/>
      <c r="JB11" s="1021">
        <v>-7.0699999999999999E-2</v>
      </c>
      <c r="JC11" s="694"/>
      <c r="JD11" s="359"/>
      <c r="JE11" s="359">
        <v>1.1000000000000001</v>
      </c>
      <c r="JF11" s="359">
        <v>0.1</v>
      </c>
      <c r="JG11" s="359">
        <v>-1.1000000000000001</v>
      </c>
      <c r="JH11" s="361">
        <v>-0.1</v>
      </c>
      <c r="JI11" s="362">
        <v>0.873</v>
      </c>
      <c r="JJ11" s="360">
        <v>0.75600000000000001</v>
      </c>
      <c r="JK11" s="360">
        <v>0.29399999999999993</v>
      </c>
      <c r="JL11" s="360">
        <v>0.05</v>
      </c>
      <c r="JM11" s="363">
        <v>0.65600000000000003</v>
      </c>
      <c r="JN11" s="358">
        <v>0.76700000000000002</v>
      </c>
      <c r="JO11" s="359">
        <v>0.63</v>
      </c>
      <c r="JP11" s="359">
        <v>0.41999999999999993</v>
      </c>
      <c r="JQ11" s="359">
        <v>0.05</v>
      </c>
      <c r="JR11" s="361">
        <v>0.53</v>
      </c>
      <c r="JS11" s="362"/>
      <c r="JT11" s="808"/>
      <c r="JU11" s="808"/>
      <c r="JV11" s="360">
        <v>0.14149999999999999</v>
      </c>
      <c r="JW11" s="808"/>
      <c r="JX11" s="808"/>
      <c r="JY11" s="364">
        <v>0.05</v>
      </c>
      <c r="JZ11" s="364">
        <v>0.05</v>
      </c>
      <c r="KA11" s="364">
        <v>0.05</v>
      </c>
      <c r="KB11" s="364">
        <v>-0.05</v>
      </c>
      <c r="KC11" s="364">
        <v>-0.05</v>
      </c>
      <c r="KD11" s="364">
        <v>-0.05</v>
      </c>
      <c r="KE11" s="358">
        <v>0.47799999999999998</v>
      </c>
      <c r="KF11" s="365">
        <v>0.55000000000000004</v>
      </c>
      <c r="KG11" s="365">
        <v>0.34999999999999987</v>
      </c>
      <c r="KH11" s="365">
        <v>0.05</v>
      </c>
      <c r="KI11" s="365">
        <v>0.1</v>
      </c>
      <c r="KJ11" s="365">
        <v>0.05</v>
      </c>
      <c r="KK11" s="366">
        <v>0.45000000000000007</v>
      </c>
      <c r="KL11" s="362"/>
      <c r="KM11" s="360"/>
      <c r="KN11" s="363"/>
      <c r="KO11" s="135"/>
      <c r="KP11" s="191">
        <v>6</v>
      </c>
      <c r="KQ11" s="191">
        <v>2</v>
      </c>
      <c r="KR11" s="192">
        <v>8</v>
      </c>
      <c r="KS11" s="367"/>
      <c r="KT11" s="195">
        <v>0.8</v>
      </c>
      <c r="KU11" s="371">
        <v>0.2</v>
      </c>
      <c r="KV11" s="196"/>
      <c r="KW11" s="197">
        <v>0.6</v>
      </c>
      <c r="KX11" s="197">
        <v>0.25</v>
      </c>
      <c r="KY11" s="368">
        <v>0.15</v>
      </c>
      <c r="KZ11" s="194"/>
      <c r="LA11" s="285">
        <v>-0.1</v>
      </c>
      <c r="LB11" s="285">
        <v>-0.1</v>
      </c>
      <c r="LC11" s="285">
        <v>-0.1</v>
      </c>
      <c r="LD11" s="369"/>
      <c r="LE11" s="386"/>
      <c r="LF11" s="370"/>
      <c r="LG11" s="194"/>
      <c r="LH11" s="385">
        <v>0.75</v>
      </c>
      <c r="LI11" s="195">
        <v>0.55000000000000004</v>
      </c>
      <c r="LJ11" s="195">
        <v>0.1</v>
      </c>
      <c r="LK11" s="371">
        <v>0.35</v>
      </c>
      <c r="LL11" s="197"/>
      <c r="LM11" s="197">
        <v>0.8</v>
      </c>
      <c r="LN11" s="197">
        <v>0.6</v>
      </c>
      <c r="LO11" s="197">
        <v>0.1</v>
      </c>
      <c r="LP11" s="368">
        <v>0.3</v>
      </c>
      <c r="LQ11" s="198"/>
      <c r="LR11" s="199">
        <v>1.9</v>
      </c>
      <c r="LS11" s="200">
        <v>2.1</v>
      </c>
    </row>
    <row r="12" spans="1:331" s="168" customFormat="1">
      <c r="A12" s="294">
        <v>42614</v>
      </c>
      <c r="B12" s="950">
        <v>9</v>
      </c>
      <c r="C12" s="953">
        <v>2016</v>
      </c>
      <c r="D12" s="117"/>
      <c r="E12" s="117"/>
      <c r="F12" s="117"/>
      <c r="G12" s="117"/>
      <c r="H12" s="118"/>
      <c r="I12" s="295"/>
      <c r="J12" s="122"/>
      <c r="K12" s="123"/>
      <c r="L12" s="123"/>
      <c r="M12" s="123"/>
      <c r="N12" s="123"/>
      <c r="O12" s="123"/>
      <c r="P12" s="123"/>
      <c r="Q12" s="124"/>
      <c r="R12" s="748"/>
      <c r="S12" s="205"/>
      <c r="T12" s="205"/>
      <c r="U12" s="205"/>
      <c r="V12" s="746"/>
      <c r="W12" s="122"/>
      <c r="X12" s="123"/>
      <c r="Y12" s="123"/>
      <c r="Z12" s="123"/>
      <c r="AA12" s="124"/>
      <c r="AB12" s="205"/>
      <c r="AC12" s="205"/>
      <c r="AD12" s="206"/>
      <c r="AE12" s="205"/>
      <c r="AF12" s="205"/>
      <c r="AG12" s="206"/>
      <c r="AH12" s="205"/>
      <c r="AI12" s="205"/>
      <c r="AJ12" s="206"/>
      <c r="AK12" s="205"/>
      <c r="AL12" s="205"/>
      <c r="AM12" s="132"/>
      <c r="AN12" s="133">
        <v>2</v>
      </c>
      <c r="AO12" s="133">
        <v>0.16</v>
      </c>
      <c r="AP12" s="133">
        <v>0.28000000000000003</v>
      </c>
      <c r="AQ12" s="134">
        <v>0.12</v>
      </c>
      <c r="AR12" s="135"/>
      <c r="AS12" s="136">
        <v>0</v>
      </c>
      <c r="AT12" s="136">
        <v>0</v>
      </c>
      <c r="AU12" s="136">
        <v>0.1</v>
      </c>
      <c r="AV12" s="137">
        <v>0.1</v>
      </c>
      <c r="AW12" s="132">
        <v>2</v>
      </c>
      <c r="AX12" s="133"/>
      <c r="AY12" s="302">
        <v>1.1000000000000001E-3</v>
      </c>
      <c r="AZ12" s="302"/>
      <c r="BA12" s="302">
        <v>5.0000000000000001E-3</v>
      </c>
      <c r="BB12" s="302">
        <v>2.5999999999999999E-3</v>
      </c>
      <c r="BC12" s="302">
        <v>2.3999999999999998E-3</v>
      </c>
      <c r="BD12" s="303"/>
      <c r="BE12" s="135">
        <v>4</v>
      </c>
      <c r="BF12" s="136"/>
      <c r="BG12" s="176">
        <v>2.2000000000000001E-3</v>
      </c>
      <c r="BH12" s="176">
        <v>4.0000000000000001E-3</v>
      </c>
      <c r="BI12" s="176">
        <v>2E-3</v>
      </c>
      <c r="BJ12" s="372">
        <v>1E-3</v>
      </c>
      <c r="BK12" s="301">
        <v>5.0900000000000001E-2</v>
      </c>
      <c r="BL12" s="302">
        <v>0.04</v>
      </c>
      <c r="BM12" s="303">
        <v>0.02</v>
      </c>
      <c r="BN12" s="132"/>
      <c r="BO12" s="133"/>
      <c r="BP12" s="133"/>
      <c r="BQ12" s="133"/>
      <c r="BR12" s="305">
        <v>0.2</v>
      </c>
      <c r="BS12" s="305">
        <v>0.2</v>
      </c>
      <c r="BT12" s="305">
        <v>0.6</v>
      </c>
      <c r="BU12" s="133"/>
      <c r="BV12" s="133"/>
      <c r="BW12" s="134"/>
      <c r="BX12" s="412">
        <v>0.71</v>
      </c>
      <c r="BY12" s="374">
        <v>0.8</v>
      </c>
      <c r="BZ12" s="375">
        <v>0.2</v>
      </c>
      <c r="CA12" s="296"/>
      <c r="CB12" s="297"/>
      <c r="CC12" s="297"/>
      <c r="CD12" s="321"/>
      <c r="CE12" s="321">
        <v>0.35</v>
      </c>
      <c r="CF12" s="321">
        <v>9.5000000000000001E-2</v>
      </c>
      <c r="CG12" s="321">
        <v>0.55500000000000005</v>
      </c>
      <c r="CH12" s="376"/>
      <c r="CI12" s="132"/>
      <c r="CJ12" s="133"/>
      <c r="CK12" s="133"/>
      <c r="CL12" s="305">
        <v>1</v>
      </c>
      <c r="CM12" s="305">
        <v>0.99099999999999999</v>
      </c>
      <c r="CN12" s="314">
        <v>8.9999999999999993E-3</v>
      </c>
      <c r="CO12" s="180">
        <v>1</v>
      </c>
      <c r="CP12" s="377">
        <v>218000</v>
      </c>
      <c r="CQ12" s="378">
        <v>200000</v>
      </c>
      <c r="CR12" s="378">
        <v>18000</v>
      </c>
      <c r="CS12" s="378">
        <v>1500000</v>
      </c>
      <c r="CT12" s="378">
        <v>-500000</v>
      </c>
      <c r="CU12" s="378">
        <v>0</v>
      </c>
      <c r="CV12" s="388">
        <v>1919000</v>
      </c>
      <c r="CW12" s="389">
        <v>1378000</v>
      </c>
      <c r="CX12" s="326">
        <v>0.39259796806966618</v>
      </c>
      <c r="CY12" s="326">
        <v>0.4</v>
      </c>
      <c r="CZ12" s="326">
        <v>-0.2</v>
      </c>
      <c r="DA12" s="367">
        <v>-0.2</v>
      </c>
      <c r="DB12" s="381">
        <v>0.99</v>
      </c>
      <c r="DC12" s="306">
        <v>0.05</v>
      </c>
      <c r="DD12" s="305">
        <v>0.02</v>
      </c>
      <c r="DE12" s="305">
        <v>0.93</v>
      </c>
      <c r="DF12" s="771">
        <v>1.0999999999999999E-2</v>
      </c>
      <c r="DG12" s="322">
        <v>0.15</v>
      </c>
      <c r="DH12" s="322">
        <v>-0.2</v>
      </c>
      <c r="DI12" s="322">
        <v>-0.1</v>
      </c>
      <c r="DJ12" s="322">
        <v>-0.1</v>
      </c>
      <c r="DK12" s="326">
        <v>-0.05</v>
      </c>
      <c r="DL12" s="326">
        <v>-0.05</v>
      </c>
      <c r="DM12" s="322">
        <v>0.107</v>
      </c>
      <c r="DN12" s="322"/>
      <c r="DO12" s="323">
        <v>0</v>
      </c>
      <c r="DP12" s="324">
        <v>0.9</v>
      </c>
      <c r="DQ12" s="324">
        <v>119.1</v>
      </c>
      <c r="DR12" s="133"/>
      <c r="DS12" s="975"/>
      <c r="DT12" s="975"/>
      <c r="DU12" s="305">
        <v>0.05</v>
      </c>
      <c r="DV12" s="313">
        <v>0.95</v>
      </c>
      <c r="DW12" s="325">
        <v>1</v>
      </c>
      <c r="DX12" s="326">
        <v>0.05</v>
      </c>
      <c r="DY12" s="327">
        <v>0.95</v>
      </c>
      <c r="DZ12" s="328">
        <v>1</v>
      </c>
      <c r="EA12" s="329">
        <v>8.9999999999999993E-3</v>
      </c>
      <c r="EB12" s="329">
        <v>4.1000000000000002E-2</v>
      </c>
      <c r="EC12" s="330">
        <v>0.95</v>
      </c>
      <c r="ED12" s="391">
        <v>0.73199999999999998</v>
      </c>
      <c r="EE12" s="261">
        <v>0.78</v>
      </c>
      <c r="EF12" s="261">
        <v>0.08</v>
      </c>
      <c r="EG12" s="261">
        <v>0.04</v>
      </c>
      <c r="EH12" s="261">
        <v>0.1</v>
      </c>
      <c r="EI12" s="413">
        <v>0.85</v>
      </c>
      <c r="EJ12" s="332">
        <v>0.81100000000000005</v>
      </c>
      <c r="EK12" s="332">
        <v>0.74199999999999999</v>
      </c>
      <c r="EL12" s="334">
        <v>0.65800000000000003</v>
      </c>
      <c r="EM12" s="334">
        <v>0.73499999999999999</v>
      </c>
      <c r="EN12" s="335">
        <v>0.81200000000000006</v>
      </c>
      <c r="EO12" s="336">
        <v>0.77</v>
      </c>
      <c r="EP12" s="337">
        <v>0.04</v>
      </c>
      <c r="EQ12" s="337">
        <v>6.4000000000000001E-2</v>
      </c>
      <c r="ER12" s="337">
        <v>0.126</v>
      </c>
      <c r="ES12" s="337">
        <v>0.90300000000000002</v>
      </c>
      <c r="ET12" s="337">
        <v>0.89700000000000002</v>
      </c>
      <c r="EU12" s="337">
        <v>0.7</v>
      </c>
      <c r="EV12" s="336">
        <v>0.65</v>
      </c>
      <c r="EW12" s="337">
        <v>0.1</v>
      </c>
      <c r="EX12" s="337">
        <v>0.124</v>
      </c>
      <c r="EY12" s="337">
        <v>0.126</v>
      </c>
      <c r="EZ12" s="260"/>
      <c r="FA12" s="332">
        <v>0.63300000000000001</v>
      </c>
      <c r="FB12" s="332">
        <v>9.6000000000000002E-2</v>
      </c>
      <c r="FC12" s="332">
        <v>0.11799999999999999</v>
      </c>
      <c r="FD12" s="332">
        <v>0.153</v>
      </c>
      <c r="FE12" s="261">
        <v>0.496</v>
      </c>
      <c r="FF12" s="332">
        <v>0.6</v>
      </c>
      <c r="FG12" s="332">
        <v>0.1</v>
      </c>
      <c r="FH12" s="332">
        <v>0.2</v>
      </c>
      <c r="FI12" s="261">
        <v>0.1</v>
      </c>
      <c r="FJ12" s="261">
        <v>0.65</v>
      </c>
      <c r="FK12" s="261">
        <v>0.64900000000000002</v>
      </c>
      <c r="FL12" s="332">
        <v>7.0000000000000007E-2</v>
      </c>
      <c r="FM12" s="332">
        <v>6.0999999999999999E-2</v>
      </c>
      <c r="FN12" s="332">
        <v>0.22</v>
      </c>
      <c r="FO12" s="354">
        <v>0.72199999999999998</v>
      </c>
      <c r="FP12" s="332">
        <v>0.625</v>
      </c>
      <c r="FQ12" s="332">
        <v>0.125</v>
      </c>
      <c r="FR12" s="332">
        <v>0.125</v>
      </c>
      <c r="FS12" s="332">
        <v>0.125</v>
      </c>
      <c r="FT12" s="354">
        <v>0.71</v>
      </c>
      <c r="FU12" s="338"/>
      <c r="FV12" s="383"/>
      <c r="FW12" s="383"/>
      <c r="FX12" s="339"/>
      <c r="FY12" s="339"/>
      <c r="FZ12" s="339"/>
      <c r="GA12" s="383"/>
      <c r="GB12" s="383"/>
      <c r="GC12" s="340"/>
      <c r="GD12" s="341"/>
      <c r="GE12" s="354"/>
      <c r="GF12" s="394">
        <v>135</v>
      </c>
      <c r="GG12" s="394">
        <v>254</v>
      </c>
      <c r="GH12" s="354">
        <v>0.53149606299212604</v>
      </c>
      <c r="GI12" s="354"/>
      <c r="GJ12" s="392"/>
      <c r="GK12" s="393"/>
      <c r="GL12" s="393"/>
      <c r="GM12" s="336"/>
      <c r="GN12" s="146"/>
      <c r="GO12" s="146"/>
      <c r="GP12" s="393"/>
      <c r="GQ12" s="393"/>
      <c r="GR12" s="146"/>
      <c r="GS12" s="393"/>
      <c r="GT12" s="146"/>
      <c r="GU12" s="885"/>
      <c r="GV12" s="886"/>
      <c r="GW12" s="873"/>
      <c r="GX12" s="394"/>
      <c r="GY12" s="394"/>
      <c r="GZ12" s="144"/>
      <c r="HA12" s="144"/>
      <c r="HB12" s="145"/>
      <c r="HC12" s="181"/>
      <c r="HD12" s="146"/>
      <c r="HE12" s="146"/>
      <c r="HF12" s="146"/>
      <c r="HG12" s="146"/>
      <c r="HH12" s="143"/>
      <c r="HI12" s="144"/>
      <c r="HJ12" s="144"/>
      <c r="HK12" s="144"/>
      <c r="HL12" s="144"/>
      <c r="HM12" s="181"/>
      <c r="HN12" s="146"/>
      <c r="HO12" s="146"/>
      <c r="HP12" s="146"/>
      <c r="HQ12" s="146"/>
      <c r="HR12" s="143"/>
      <c r="HS12" s="144"/>
      <c r="HT12" s="144"/>
      <c r="HU12" s="144"/>
      <c r="HV12" s="144"/>
      <c r="HW12" s="143"/>
      <c r="HX12" s="144"/>
      <c r="HY12" s="144"/>
      <c r="HZ12" s="144"/>
      <c r="IA12" s="145"/>
      <c r="IB12" s="352"/>
      <c r="IC12" s="336"/>
      <c r="ID12" s="336"/>
      <c r="IE12" s="336"/>
      <c r="IF12" s="336"/>
      <c r="IG12" s="336"/>
      <c r="IH12" s="336"/>
      <c r="II12" s="353"/>
      <c r="IJ12" s="331"/>
      <c r="IK12" s="354"/>
      <c r="IL12" s="354"/>
      <c r="IM12" s="354"/>
      <c r="IN12" s="354"/>
      <c r="IO12" s="355">
        <v>0</v>
      </c>
      <c r="IP12" s="356">
        <v>2</v>
      </c>
      <c r="IQ12" s="356">
        <v>3</v>
      </c>
      <c r="IR12" s="357">
        <v>3</v>
      </c>
      <c r="IS12" s="358">
        <v>3.1699999999999999E-2</v>
      </c>
      <c r="IT12" s="359">
        <v>0.04</v>
      </c>
      <c r="IU12" s="359">
        <v>0.04</v>
      </c>
      <c r="IV12" s="384">
        <v>0.74</v>
      </c>
      <c r="IW12" s="360">
        <v>0.8</v>
      </c>
      <c r="IX12" s="360">
        <v>0.2</v>
      </c>
      <c r="IY12" s="358">
        <v>-0.2177</v>
      </c>
      <c r="IZ12" s="694"/>
      <c r="JA12" s="694"/>
      <c r="JB12" s="1021">
        <v>-4.36E-2</v>
      </c>
      <c r="JC12" s="694"/>
      <c r="JD12" s="359"/>
      <c r="JE12" s="359">
        <v>1.1000000000000001</v>
      </c>
      <c r="JF12" s="359">
        <v>0.1</v>
      </c>
      <c r="JG12" s="359">
        <v>-1.1000000000000001</v>
      </c>
      <c r="JH12" s="361">
        <v>-0.1</v>
      </c>
      <c r="JI12" s="362">
        <v>0.85099999999999998</v>
      </c>
      <c r="JJ12" s="360">
        <v>0.75600000000000001</v>
      </c>
      <c r="JK12" s="360">
        <v>0.29399999999999993</v>
      </c>
      <c r="JL12" s="360">
        <v>0.05</v>
      </c>
      <c r="JM12" s="363">
        <v>0.65600000000000003</v>
      </c>
      <c r="JN12" s="358">
        <v>0.72699999999999998</v>
      </c>
      <c r="JO12" s="359">
        <v>0.63</v>
      </c>
      <c r="JP12" s="359">
        <v>0.41999999999999993</v>
      </c>
      <c r="JQ12" s="359">
        <v>0.05</v>
      </c>
      <c r="JR12" s="361">
        <v>0.53</v>
      </c>
      <c r="JS12" s="362"/>
      <c r="JT12" s="808"/>
      <c r="JU12" s="808"/>
      <c r="JV12" s="360">
        <v>0.1157</v>
      </c>
      <c r="JW12" s="808"/>
      <c r="JX12" s="808"/>
      <c r="JY12" s="364">
        <v>0.05</v>
      </c>
      <c r="JZ12" s="364">
        <v>0.05</v>
      </c>
      <c r="KA12" s="364">
        <v>0.05</v>
      </c>
      <c r="KB12" s="364">
        <v>-0.05</v>
      </c>
      <c r="KC12" s="364">
        <v>-0.05</v>
      </c>
      <c r="KD12" s="364">
        <v>-0.05</v>
      </c>
      <c r="KE12" s="358">
        <v>0.55400000000000005</v>
      </c>
      <c r="KF12" s="365">
        <v>0.55000000000000004</v>
      </c>
      <c r="KG12" s="365">
        <v>0.34999999999999987</v>
      </c>
      <c r="KH12" s="365">
        <v>0.05</v>
      </c>
      <c r="KI12" s="365">
        <v>0.1</v>
      </c>
      <c r="KJ12" s="365">
        <v>0.05</v>
      </c>
      <c r="KK12" s="366">
        <v>0.45000000000000007</v>
      </c>
      <c r="KL12" s="362"/>
      <c r="KM12" s="360"/>
      <c r="KN12" s="363"/>
      <c r="KO12" s="190">
        <v>8</v>
      </c>
      <c r="KP12" s="191">
        <v>6</v>
      </c>
      <c r="KQ12" s="191">
        <v>2</v>
      </c>
      <c r="KR12" s="192">
        <v>8</v>
      </c>
      <c r="KS12" s="195">
        <v>1</v>
      </c>
      <c r="KT12" s="195">
        <v>0.8</v>
      </c>
      <c r="KU12" s="371">
        <v>0.2</v>
      </c>
      <c r="KV12" s="196">
        <v>0</v>
      </c>
      <c r="KW12" s="197">
        <v>0.6</v>
      </c>
      <c r="KX12" s="197">
        <v>0.25</v>
      </c>
      <c r="KY12" s="368">
        <v>0.15</v>
      </c>
      <c r="KZ12" s="194">
        <v>0.25054339622641508</v>
      </c>
      <c r="LA12" s="385">
        <v>-0.1</v>
      </c>
      <c r="LB12" s="385">
        <v>-0.1</v>
      </c>
      <c r="LC12" s="385">
        <v>-0.1</v>
      </c>
      <c r="LD12" s="369"/>
      <c r="LE12" s="386"/>
      <c r="LF12" s="370"/>
      <c r="LG12" s="194">
        <v>0.49</v>
      </c>
      <c r="LH12" s="385">
        <v>0.75</v>
      </c>
      <c r="LI12" s="195">
        <v>0.55000000000000004</v>
      </c>
      <c r="LJ12" s="195">
        <v>0.1</v>
      </c>
      <c r="LK12" s="371">
        <v>0.35</v>
      </c>
      <c r="LL12" s="197">
        <v>0.76</v>
      </c>
      <c r="LM12" s="197">
        <v>0.8</v>
      </c>
      <c r="LN12" s="197">
        <v>0.6</v>
      </c>
      <c r="LO12" s="197">
        <v>0.1</v>
      </c>
      <c r="LP12" s="368">
        <v>0.3</v>
      </c>
      <c r="LQ12" s="198">
        <v>0</v>
      </c>
      <c r="LR12" s="199">
        <v>1.9</v>
      </c>
      <c r="LS12" s="200">
        <v>2.1</v>
      </c>
    </row>
    <row r="13" spans="1:331" s="168" customFormat="1">
      <c r="A13" s="294">
        <v>42644</v>
      </c>
      <c r="B13" s="950">
        <v>10</v>
      </c>
      <c r="C13" s="953">
        <v>2016</v>
      </c>
      <c r="D13" s="117"/>
      <c r="E13" s="117"/>
      <c r="F13" s="117"/>
      <c r="G13" s="117"/>
      <c r="H13" s="118"/>
      <c r="I13" s="295"/>
      <c r="J13" s="122"/>
      <c r="K13" s="123"/>
      <c r="L13" s="123"/>
      <c r="M13" s="123"/>
      <c r="N13" s="123"/>
      <c r="O13" s="123"/>
      <c r="P13" s="123"/>
      <c r="Q13" s="124"/>
      <c r="R13" s="748"/>
      <c r="S13" s="205"/>
      <c r="T13" s="205"/>
      <c r="U13" s="205"/>
      <c r="V13" s="746"/>
      <c r="W13" s="122"/>
      <c r="X13" s="123"/>
      <c r="Y13" s="123"/>
      <c r="Z13" s="123"/>
      <c r="AA13" s="124"/>
      <c r="AB13" s="205"/>
      <c r="AC13" s="205"/>
      <c r="AD13" s="206"/>
      <c r="AE13" s="205"/>
      <c r="AF13" s="205"/>
      <c r="AG13" s="206"/>
      <c r="AH13" s="205"/>
      <c r="AI13" s="205"/>
      <c r="AJ13" s="206"/>
      <c r="AK13" s="205"/>
      <c r="AL13" s="205"/>
      <c r="AM13" s="296"/>
      <c r="AN13" s="297"/>
      <c r="AO13" s="297"/>
      <c r="AP13" s="133">
        <v>0.28000000000000003</v>
      </c>
      <c r="AQ13" s="298">
        <v>0.12</v>
      </c>
      <c r="AR13" s="296"/>
      <c r="AS13" s="297"/>
      <c r="AT13" s="297"/>
      <c r="AU13" s="297">
        <v>0.1</v>
      </c>
      <c r="AV13" s="298">
        <v>0.1</v>
      </c>
      <c r="AW13" s="296"/>
      <c r="AX13" s="297"/>
      <c r="AY13" s="299"/>
      <c r="AZ13" s="299"/>
      <c r="BA13" s="299">
        <v>5.0000000000000001E-3</v>
      </c>
      <c r="BB13" s="299">
        <v>2.5999999999999999E-3</v>
      </c>
      <c r="BC13" s="299">
        <v>2.3999999999999998E-3</v>
      </c>
      <c r="BD13" s="300"/>
      <c r="BE13" s="296"/>
      <c r="BF13" s="297"/>
      <c r="BG13" s="299"/>
      <c r="BH13" s="299">
        <v>4.0000000000000001E-3</v>
      </c>
      <c r="BI13" s="299">
        <v>2E-3</v>
      </c>
      <c r="BJ13" s="300">
        <v>1E-3</v>
      </c>
      <c r="BK13" s="301">
        <v>4.2799999999999998E-2</v>
      </c>
      <c r="BL13" s="302">
        <v>0.04</v>
      </c>
      <c r="BM13" s="303">
        <v>0.02</v>
      </c>
      <c r="BN13" s="132"/>
      <c r="BO13" s="133"/>
      <c r="BP13" s="133"/>
      <c r="BQ13" s="133"/>
      <c r="BR13" s="305">
        <v>0.2</v>
      </c>
      <c r="BS13" s="305">
        <v>0.2</v>
      </c>
      <c r="BT13" s="305">
        <v>0.6</v>
      </c>
      <c r="BU13" s="133"/>
      <c r="BV13" s="133"/>
      <c r="BW13" s="134"/>
      <c r="BX13" s="296"/>
      <c r="BY13" s="387">
        <v>0.8</v>
      </c>
      <c r="BZ13" s="309">
        <v>0.2</v>
      </c>
      <c r="CA13" s="296"/>
      <c r="CB13" s="297"/>
      <c r="CC13" s="297"/>
      <c r="CD13" s="321"/>
      <c r="CE13" s="321">
        <v>0.42499999999999999</v>
      </c>
      <c r="CF13" s="321">
        <v>9.5000000000000001E-2</v>
      </c>
      <c r="CG13" s="321">
        <v>0.48000000000000004</v>
      </c>
      <c r="CH13" s="376"/>
      <c r="CI13" s="132"/>
      <c r="CJ13" s="133"/>
      <c r="CK13" s="133"/>
      <c r="CL13" s="305">
        <v>1</v>
      </c>
      <c r="CM13" s="305">
        <v>0.99099999999999999</v>
      </c>
      <c r="CN13" s="314">
        <v>8.9999999999999993E-3</v>
      </c>
      <c r="CO13" s="180">
        <v>1</v>
      </c>
      <c r="CP13" s="377">
        <v>-11000</v>
      </c>
      <c r="CQ13" s="378">
        <v>150000</v>
      </c>
      <c r="CR13" s="378">
        <v>-161000</v>
      </c>
      <c r="CS13" s="378">
        <v>1500000</v>
      </c>
      <c r="CT13" s="378">
        <v>-500000</v>
      </c>
      <c r="CU13" s="378">
        <v>0</v>
      </c>
      <c r="CV13" s="388">
        <v>2299000</v>
      </c>
      <c r="CW13" s="389">
        <v>1826000</v>
      </c>
      <c r="CX13" s="326">
        <v>0.25903614457831325</v>
      </c>
      <c r="CY13" s="326">
        <v>0.4</v>
      </c>
      <c r="CZ13" s="326">
        <v>-0.2</v>
      </c>
      <c r="DA13" s="367">
        <v>-0.2</v>
      </c>
      <c r="DB13" s="390"/>
      <c r="DC13" s="311">
        <v>0.05</v>
      </c>
      <c r="DD13" s="321">
        <v>0.02</v>
      </c>
      <c r="DE13" s="321">
        <v>0.93</v>
      </c>
      <c r="DF13" s="771">
        <v>8.9999999999999993E-3</v>
      </c>
      <c r="DG13" s="322">
        <v>0.15</v>
      </c>
      <c r="DH13" s="322">
        <v>-0.2</v>
      </c>
      <c r="DI13" s="322">
        <v>-0.1</v>
      </c>
      <c r="DJ13" s="322">
        <v>-0.1</v>
      </c>
      <c r="DK13" s="367">
        <v>-0.05</v>
      </c>
      <c r="DL13" s="367">
        <v>-0.05</v>
      </c>
      <c r="DM13" s="322">
        <v>0.104</v>
      </c>
      <c r="DN13" s="322"/>
      <c r="DO13" s="323">
        <v>0</v>
      </c>
      <c r="DP13" s="324">
        <v>0.9</v>
      </c>
      <c r="DQ13" s="324">
        <v>119.1</v>
      </c>
      <c r="DR13" s="133"/>
      <c r="DS13" s="975"/>
      <c r="DT13" s="975"/>
      <c r="DU13" s="305">
        <v>0.05</v>
      </c>
      <c r="DV13" s="313">
        <v>0.95</v>
      </c>
      <c r="DW13" s="325">
        <v>1</v>
      </c>
      <c r="DX13" s="326">
        <v>0.05</v>
      </c>
      <c r="DY13" s="327">
        <v>0.95</v>
      </c>
      <c r="DZ13" s="328">
        <v>1</v>
      </c>
      <c r="EA13" s="329">
        <v>8.9999999999999993E-3</v>
      </c>
      <c r="EB13" s="329">
        <v>4.1000000000000002E-2</v>
      </c>
      <c r="EC13" s="330">
        <v>0.95</v>
      </c>
      <c r="ED13" s="331">
        <v>0.77500000000000002</v>
      </c>
      <c r="EE13" s="261">
        <v>0.78</v>
      </c>
      <c r="EF13" s="261">
        <v>0.08</v>
      </c>
      <c r="EG13" s="261">
        <v>0.04</v>
      </c>
      <c r="EH13" s="261">
        <v>0.1</v>
      </c>
      <c r="EI13" s="354">
        <v>0.79100000000000004</v>
      </c>
      <c r="EJ13" s="354">
        <v>0.74</v>
      </c>
      <c r="EK13" s="354">
        <v>0.80300000000000005</v>
      </c>
      <c r="EL13" s="354">
        <v>0.77100000000000002</v>
      </c>
      <c r="EM13" s="354">
        <v>0.76500000000000001</v>
      </c>
      <c r="EN13" s="352">
        <v>0.86599999999999999</v>
      </c>
      <c r="EO13" s="336">
        <v>0.77</v>
      </c>
      <c r="EP13" s="337">
        <v>0.04</v>
      </c>
      <c r="EQ13" s="337">
        <v>6.4000000000000001E-2</v>
      </c>
      <c r="ER13" s="337">
        <v>0.126</v>
      </c>
      <c r="ES13" s="336">
        <v>0.97</v>
      </c>
      <c r="ET13" s="336">
        <v>0.93</v>
      </c>
      <c r="EU13" s="336">
        <v>0.754</v>
      </c>
      <c r="EV13" s="336">
        <v>0.65</v>
      </c>
      <c r="EW13" s="337">
        <v>0.1</v>
      </c>
      <c r="EX13" s="337">
        <v>0.124</v>
      </c>
      <c r="EY13" s="337">
        <v>0.126</v>
      </c>
      <c r="EZ13" s="331"/>
      <c r="FA13" s="332">
        <v>0.63300000000000001</v>
      </c>
      <c r="FB13" s="332">
        <v>9.6000000000000002E-2</v>
      </c>
      <c r="FC13" s="332">
        <v>0.11799999999999999</v>
      </c>
      <c r="FD13" s="332">
        <v>0.153</v>
      </c>
      <c r="FE13" s="354">
        <v>0.57699999999999996</v>
      </c>
      <c r="FF13" s="332">
        <v>0.6</v>
      </c>
      <c r="FG13" s="332">
        <v>0.1</v>
      </c>
      <c r="FH13" s="332">
        <v>0.2</v>
      </c>
      <c r="FI13" s="261">
        <v>0.1</v>
      </c>
      <c r="FJ13" s="354">
        <v>0.80700000000000005</v>
      </c>
      <c r="FK13" s="261">
        <v>0.64900000000000002</v>
      </c>
      <c r="FL13" s="332">
        <v>7.0000000000000007E-2</v>
      </c>
      <c r="FM13" s="332">
        <v>6.0999999999999999E-2</v>
      </c>
      <c r="FN13" s="332">
        <v>0.22</v>
      </c>
      <c r="FO13" s="354">
        <v>0.80100000000000005</v>
      </c>
      <c r="FP13" s="332">
        <v>0.625</v>
      </c>
      <c r="FQ13" s="332">
        <v>0.125</v>
      </c>
      <c r="FR13" s="332">
        <v>0.125</v>
      </c>
      <c r="FS13" s="332">
        <v>0.125</v>
      </c>
      <c r="FT13" s="354">
        <v>0.72899999999999998</v>
      </c>
      <c r="FU13" s="338"/>
      <c r="FV13" s="383"/>
      <c r="FW13" s="383"/>
      <c r="FX13" s="339"/>
      <c r="FY13" s="339"/>
      <c r="FZ13" s="339"/>
      <c r="GA13" s="383"/>
      <c r="GB13" s="383"/>
      <c r="GC13" s="340"/>
      <c r="GD13" s="341"/>
      <c r="GE13" s="354"/>
      <c r="GF13" s="394">
        <v>142</v>
      </c>
      <c r="GG13" s="394">
        <v>266</v>
      </c>
      <c r="GH13" s="354">
        <v>0.53383458646616544</v>
      </c>
      <c r="GI13" s="354"/>
      <c r="GJ13" s="392"/>
      <c r="GK13" s="393"/>
      <c r="GL13" s="393"/>
      <c r="GM13" s="336"/>
      <c r="GN13" s="146"/>
      <c r="GO13" s="146"/>
      <c r="GP13" s="393"/>
      <c r="GQ13" s="393"/>
      <c r="GR13" s="146"/>
      <c r="GS13" s="393"/>
      <c r="GT13" s="146"/>
      <c r="GU13" s="885"/>
      <c r="GV13" s="886"/>
      <c r="GW13" s="873"/>
      <c r="GX13" s="394"/>
      <c r="GY13" s="394"/>
      <c r="GZ13" s="144"/>
      <c r="HA13" s="345"/>
      <c r="HB13" s="346"/>
      <c r="HC13" s="347"/>
      <c r="HD13" s="348"/>
      <c r="HE13" s="348"/>
      <c r="HF13" s="348"/>
      <c r="HG13" s="348"/>
      <c r="HH13" s="349"/>
      <c r="HI13" s="350"/>
      <c r="HJ13" s="350"/>
      <c r="HK13" s="414"/>
      <c r="HL13" s="414"/>
      <c r="HM13" s="415"/>
      <c r="HN13" s="416"/>
      <c r="HO13" s="416"/>
      <c r="HP13" s="416"/>
      <c r="HQ13" s="416"/>
      <c r="HR13" s="417"/>
      <c r="HS13" s="418"/>
      <c r="HT13" s="418"/>
      <c r="HU13" s="418"/>
      <c r="HV13" s="418"/>
      <c r="HW13" s="417"/>
      <c r="HX13" s="418"/>
      <c r="HY13" s="418"/>
      <c r="HZ13" s="418"/>
      <c r="IA13" s="969"/>
      <c r="IB13" s="335"/>
      <c r="IC13" s="337"/>
      <c r="ID13" s="337"/>
      <c r="IE13" s="337"/>
      <c r="IF13" s="337"/>
      <c r="IG13" s="337"/>
      <c r="IH13" s="337"/>
      <c r="II13" s="396"/>
      <c r="IJ13" s="397"/>
      <c r="IK13" s="395"/>
      <c r="IL13" s="395"/>
      <c r="IM13" s="395"/>
      <c r="IN13" s="395"/>
      <c r="IO13" s="398">
        <v>0</v>
      </c>
      <c r="IP13" s="356">
        <v>2</v>
      </c>
      <c r="IQ13" s="356">
        <v>3</v>
      </c>
      <c r="IR13" s="357">
        <v>3</v>
      </c>
      <c r="IS13" s="358">
        <v>2.6700000000000002E-2</v>
      </c>
      <c r="IT13" s="359">
        <v>0.04</v>
      </c>
      <c r="IU13" s="359">
        <v>0.04</v>
      </c>
      <c r="IV13" s="272">
        <v>0.74</v>
      </c>
      <c r="IW13" s="360">
        <v>0.8</v>
      </c>
      <c r="IX13" s="360">
        <v>0.2</v>
      </c>
      <c r="IY13" s="358">
        <v>-0.14000000000000001</v>
      </c>
      <c r="IZ13" s="694"/>
      <c r="JA13" s="694"/>
      <c r="JB13" s="1021">
        <v>-2.1899999999999999E-2</v>
      </c>
      <c r="JC13" s="694"/>
      <c r="JD13" s="359"/>
      <c r="JE13" s="359">
        <v>1.1000000000000001</v>
      </c>
      <c r="JF13" s="359">
        <v>0.1</v>
      </c>
      <c r="JG13" s="359">
        <v>-1.1000000000000001</v>
      </c>
      <c r="JH13" s="361">
        <v>-0.1</v>
      </c>
      <c r="JI13" s="362">
        <v>0.83320000000000005</v>
      </c>
      <c r="JJ13" s="360">
        <v>0.75600000000000001</v>
      </c>
      <c r="JK13" s="360">
        <v>0.29399999999999993</v>
      </c>
      <c r="JL13" s="360">
        <v>0.05</v>
      </c>
      <c r="JM13" s="363">
        <v>0.65600000000000003</v>
      </c>
      <c r="JN13" s="358">
        <v>0.68500000000000005</v>
      </c>
      <c r="JO13" s="359">
        <v>0.63</v>
      </c>
      <c r="JP13" s="359">
        <v>0.41999999999999993</v>
      </c>
      <c r="JQ13" s="359">
        <v>0.05</v>
      </c>
      <c r="JR13" s="361">
        <v>0.53</v>
      </c>
      <c r="JS13" s="362"/>
      <c r="JT13" s="808"/>
      <c r="JU13" s="808"/>
      <c r="JV13" s="360">
        <v>0.1368</v>
      </c>
      <c r="JW13" s="808"/>
      <c r="JX13" s="808"/>
      <c r="JY13" s="364">
        <v>0.05</v>
      </c>
      <c r="JZ13" s="364">
        <v>0.05</v>
      </c>
      <c r="KA13" s="364">
        <v>0.05</v>
      </c>
      <c r="KB13" s="364">
        <v>-0.05</v>
      </c>
      <c r="KC13" s="364">
        <v>-0.05</v>
      </c>
      <c r="KD13" s="364">
        <v>-0.05</v>
      </c>
      <c r="KE13" s="358">
        <v>0.58760000000000001</v>
      </c>
      <c r="KF13" s="365">
        <v>0.55000000000000004</v>
      </c>
      <c r="KG13" s="365">
        <v>0.34999999999999987</v>
      </c>
      <c r="KH13" s="365">
        <v>0.05</v>
      </c>
      <c r="KI13" s="365">
        <v>0.1</v>
      </c>
      <c r="KJ13" s="365">
        <v>0.05</v>
      </c>
      <c r="KK13" s="366">
        <v>0.45000000000000007</v>
      </c>
      <c r="KL13" s="362"/>
      <c r="KM13" s="360"/>
      <c r="KN13" s="363"/>
      <c r="KO13" s="135"/>
      <c r="KP13" s="191">
        <v>6</v>
      </c>
      <c r="KQ13" s="191">
        <v>2</v>
      </c>
      <c r="KR13" s="192">
        <v>8</v>
      </c>
      <c r="KS13" s="367"/>
      <c r="KT13" s="195">
        <v>0.8</v>
      </c>
      <c r="KU13" s="371">
        <v>0.2</v>
      </c>
      <c r="KV13" s="196"/>
      <c r="KW13" s="197">
        <v>0.6</v>
      </c>
      <c r="KX13" s="197">
        <v>0.25</v>
      </c>
      <c r="KY13" s="368">
        <v>0.15</v>
      </c>
      <c r="KZ13" s="194"/>
      <c r="LA13" s="285">
        <v>-0.1</v>
      </c>
      <c r="LB13" s="285">
        <v>-0.1</v>
      </c>
      <c r="LC13" s="285">
        <v>-0.1</v>
      </c>
      <c r="LD13" s="369"/>
      <c r="LE13" s="386"/>
      <c r="LF13" s="370"/>
      <c r="LG13" s="194"/>
      <c r="LH13" s="385">
        <v>0.75</v>
      </c>
      <c r="LI13" s="195">
        <v>0.55000000000000004</v>
      </c>
      <c r="LJ13" s="195">
        <v>0.1</v>
      </c>
      <c r="LK13" s="371">
        <v>0.35</v>
      </c>
      <c r="LL13" s="197"/>
      <c r="LM13" s="197">
        <v>0.8</v>
      </c>
      <c r="LN13" s="197">
        <v>0.6</v>
      </c>
      <c r="LO13" s="197">
        <v>0.1</v>
      </c>
      <c r="LP13" s="368">
        <v>0.3</v>
      </c>
      <c r="LQ13" s="198"/>
      <c r="LR13" s="199">
        <v>1.9</v>
      </c>
      <c r="LS13" s="200">
        <v>2.1</v>
      </c>
    </row>
    <row r="14" spans="1:331" s="168" customFormat="1">
      <c r="A14" s="294">
        <v>42675</v>
      </c>
      <c r="B14" s="950">
        <v>11</v>
      </c>
      <c r="C14" s="953">
        <v>2016</v>
      </c>
      <c r="D14" s="117"/>
      <c r="E14" s="117"/>
      <c r="F14" s="117"/>
      <c r="G14" s="117"/>
      <c r="H14" s="118"/>
      <c r="I14" s="295"/>
      <c r="J14" s="122"/>
      <c r="K14" s="123"/>
      <c r="L14" s="123"/>
      <c r="M14" s="123"/>
      <c r="N14" s="123"/>
      <c r="O14" s="123"/>
      <c r="P14" s="123"/>
      <c r="Q14" s="124"/>
      <c r="R14" s="748"/>
      <c r="S14" s="205"/>
      <c r="T14" s="205"/>
      <c r="U14" s="205"/>
      <c r="V14" s="746"/>
      <c r="W14" s="122"/>
      <c r="X14" s="123"/>
      <c r="Y14" s="123"/>
      <c r="Z14" s="123"/>
      <c r="AA14" s="124"/>
      <c r="AB14" s="205"/>
      <c r="AC14" s="205"/>
      <c r="AD14" s="206"/>
      <c r="AE14" s="205"/>
      <c r="AF14" s="205"/>
      <c r="AG14" s="206"/>
      <c r="AH14" s="205"/>
      <c r="AI14" s="205"/>
      <c r="AJ14" s="206"/>
      <c r="AK14" s="205"/>
      <c r="AL14" s="205"/>
      <c r="AM14" s="296"/>
      <c r="AN14" s="297"/>
      <c r="AO14" s="297"/>
      <c r="AP14" s="133">
        <v>0.28000000000000003</v>
      </c>
      <c r="AQ14" s="298">
        <v>0.12</v>
      </c>
      <c r="AR14" s="296"/>
      <c r="AS14" s="297"/>
      <c r="AT14" s="297"/>
      <c r="AU14" s="297">
        <v>0.1</v>
      </c>
      <c r="AV14" s="298">
        <v>0.1</v>
      </c>
      <c r="AW14" s="296"/>
      <c r="AX14" s="297"/>
      <c r="AY14" s="299"/>
      <c r="AZ14" s="299"/>
      <c r="BA14" s="299">
        <v>5.0000000000000001E-3</v>
      </c>
      <c r="BB14" s="299">
        <v>2.5999999999999999E-3</v>
      </c>
      <c r="BC14" s="299">
        <v>2.3999999999999998E-3</v>
      </c>
      <c r="BD14" s="300"/>
      <c r="BE14" s="296"/>
      <c r="BF14" s="297"/>
      <c r="BG14" s="299"/>
      <c r="BH14" s="299">
        <v>4.0000000000000001E-3</v>
      </c>
      <c r="BI14" s="299">
        <v>2E-3</v>
      </c>
      <c r="BJ14" s="300">
        <v>1E-3</v>
      </c>
      <c r="BK14" s="301">
        <v>5.33E-2</v>
      </c>
      <c r="BL14" s="302">
        <v>0.04</v>
      </c>
      <c r="BM14" s="303">
        <v>0.02</v>
      </c>
      <c r="BN14" s="132"/>
      <c r="BO14" s="133"/>
      <c r="BP14" s="133"/>
      <c r="BQ14" s="133"/>
      <c r="BR14" s="305">
        <v>0.2</v>
      </c>
      <c r="BS14" s="305">
        <v>0.2</v>
      </c>
      <c r="BT14" s="305">
        <v>0.6</v>
      </c>
      <c r="BU14" s="133"/>
      <c r="BV14" s="133"/>
      <c r="BW14" s="134"/>
      <c r="BX14" s="296"/>
      <c r="BY14" s="387">
        <v>0.8</v>
      </c>
      <c r="BZ14" s="309">
        <v>0.2</v>
      </c>
      <c r="CA14" s="132"/>
      <c r="CB14" s="133"/>
      <c r="CC14" s="133"/>
      <c r="CD14" s="305">
        <v>0.36099999999999999</v>
      </c>
      <c r="CE14" s="305">
        <v>0.5</v>
      </c>
      <c r="CF14" s="305">
        <v>9.5000000000000001E-2</v>
      </c>
      <c r="CG14" s="305">
        <v>0.40500000000000003</v>
      </c>
      <c r="CH14" s="314">
        <v>0.58299999999999996</v>
      </c>
      <c r="CI14" s="132"/>
      <c r="CJ14" s="133"/>
      <c r="CK14" s="133"/>
      <c r="CL14" s="305">
        <v>1</v>
      </c>
      <c r="CM14" s="305">
        <v>0.99099999999999999</v>
      </c>
      <c r="CN14" s="314">
        <v>8.9999999999999993E-3</v>
      </c>
      <c r="CO14" s="180">
        <v>1</v>
      </c>
      <c r="CP14" s="377">
        <v>-130000</v>
      </c>
      <c r="CQ14" s="378">
        <v>0</v>
      </c>
      <c r="CR14" s="378">
        <v>-130000</v>
      </c>
      <c r="CS14" s="378">
        <v>1500000</v>
      </c>
      <c r="CT14" s="378">
        <v>-500000</v>
      </c>
      <c r="CU14" s="378">
        <v>0</v>
      </c>
      <c r="CV14" s="388">
        <v>2545000</v>
      </c>
      <c r="CW14" s="389">
        <v>2270000</v>
      </c>
      <c r="CX14" s="326">
        <v>0.1211453744493392</v>
      </c>
      <c r="CY14" s="326">
        <v>0.4</v>
      </c>
      <c r="CZ14" s="326">
        <v>-0.2</v>
      </c>
      <c r="DA14" s="367">
        <v>-0.2</v>
      </c>
      <c r="DB14" s="390"/>
      <c r="DC14" s="311">
        <v>0.05</v>
      </c>
      <c r="DD14" s="321">
        <v>0.02</v>
      </c>
      <c r="DE14" s="321">
        <v>0.93</v>
      </c>
      <c r="DF14" s="771">
        <v>1.2E-2</v>
      </c>
      <c r="DG14" s="322">
        <v>0.15</v>
      </c>
      <c r="DH14" s="322">
        <v>-0.2</v>
      </c>
      <c r="DI14" s="322">
        <v>-0.1</v>
      </c>
      <c r="DJ14" s="322">
        <v>-0.1</v>
      </c>
      <c r="DK14" s="367">
        <v>-0.05</v>
      </c>
      <c r="DL14" s="367">
        <v>-0.05</v>
      </c>
      <c r="DM14" s="322">
        <v>0.129</v>
      </c>
      <c r="DN14" s="322"/>
      <c r="DO14" s="323">
        <v>0</v>
      </c>
      <c r="DP14" s="324">
        <v>0.9</v>
      </c>
      <c r="DQ14" s="324">
        <v>119.1</v>
      </c>
      <c r="DR14" s="133"/>
      <c r="DS14" s="975"/>
      <c r="DT14" s="975"/>
      <c r="DU14" s="305">
        <v>0.05</v>
      </c>
      <c r="DV14" s="313">
        <v>0.95</v>
      </c>
      <c r="DW14" s="325">
        <v>1</v>
      </c>
      <c r="DX14" s="326">
        <v>0.05</v>
      </c>
      <c r="DY14" s="327">
        <v>0.95</v>
      </c>
      <c r="DZ14" s="328">
        <v>1</v>
      </c>
      <c r="EA14" s="329">
        <v>8.9999999999999993E-3</v>
      </c>
      <c r="EB14" s="329">
        <v>4.1000000000000002E-2</v>
      </c>
      <c r="EC14" s="330">
        <v>0.95</v>
      </c>
      <c r="ED14" s="331">
        <v>0.75700000000000001</v>
      </c>
      <c r="EE14" s="261">
        <v>0.78</v>
      </c>
      <c r="EF14" s="261">
        <v>0.08</v>
      </c>
      <c r="EG14" s="261">
        <v>0.04</v>
      </c>
      <c r="EH14" s="261">
        <v>0.1</v>
      </c>
      <c r="EI14" s="354">
        <v>0.82699999999999996</v>
      </c>
      <c r="EJ14" s="354">
        <v>0.75600000000000001</v>
      </c>
      <c r="EK14" s="354">
        <v>0.78300000000000003</v>
      </c>
      <c r="EL14" s="354">
        <v>0.64500000000000002</v>
      </c>
      <c r="EM14" s="354">
        <v>0.82899999999999996</v>
      </c>
      <c r="EN14" s="352">
        <v>0.81699999999999995</v>
      </c>
      <c r="EO14" s="336">
        <v>0.77</v>
      </c>
      <c r="EP14" s="337">
        <v>0.04</v>
      </c>
      <c r="EQ14" s="337">
        <v>6.4000000000000001E-2</v>
      </c>
      <c r="ER14" s="337">
        <v>0.126</v>
      </c>
      <c r="ES14" s="336">
        <v>0.88100000000000001</v>
      </c>
      <c r="ET14" s="336">
        <v>0.89300000000000002</v>
      </c>
      <c r="EU14" s="336">
        <v>0.72499999999999998</v>
      </c>
      <c r="EV14" s="336">
        <v>0.65</v>
      </c>
      <c r="EW14" s="337">
        <v>0.1</v>
      </c>
      <c r="EX14" s="337">
        <v>0.124</v>
      </c>
      <c r="EY14" s="337">
        <v>0.126</v>
      </c>
      <c r="EZ14" s="331"/>
      <c r="FA14" s="332">
        <v>0.63300000000000001</v>
      </c>
      <c r="FB14" s="332">
        <v>9.6000000000000002E-2</v>
      </c>
      <c r="FC14" s="332">
        <v>0.11799999999999999</v>
      </c>
      <c r="FD14" s="332">
        <v>0.153</v>
      </c>
      <c r="FE14" s="354">
        <v>0.55400000000000005</v>
      </c>
      <c r="FF14" s="332">
        <v>0.6</v>
      </c>
      <c r="FG14" s="332">
        <v>0.1</v>
      </c>
      <c r="FH14" s="332">
        <v>0.2</v>
      </c>
      <c r="FI14" s="261">
        <v>0.1</v>
      </c>
      <c r="FJ14" s="354">
        <v>0.84899999999999998</v>
      </c>
      <c r="FK14" s="261">
        <v>0.64900000000000002</v>
      </c>
      <c r="FL14" s="332">
        <v>7.0000000000000007E-2</v>
      </c>
      <c r="FM14" s="332">
        <v>6.0999999999999999E-2</v>
      </c>
      <c r="FN14" s="332">
        <v>0.22</v>
      </c>
      <c r="FO14" s="354">
        <v>0.72</v>
      </c>
      <c r="FP14" s="332">
        <v>0.625</v>
      </c>
      <c r="FQ14" s="332">
        <v>0.125</v>
      </c>
      <c r="FR14" s="332">
        <v>0.125</v>
      </c>
      <c r="FS14" s="332">
        <v>0.125</v>
      </c>
      <c r="FT14" s="354">
        <v>0.82099999999999995</v>
      </c>
      <c r="FU14" s="338"/>
      <c r="FV14" s="383"/>
      <c r="FW14" s="383"/>
      <c r="FX14" s="339"/>
      <c r="FY14" s="339"/>
      <c r="FZ14" s="339"/>
      <c r="GA14" s="383"/>
      <c r="GB14" s="383"/>
      <c r="GC14" s="340"/>
      <c r="GD14" s="341"/>
      <c r="GE14" s="354"/>
      <c r="GF14" s="394">
        <v>127</v>
      </c>
      <c r="GG14" s="394">
        <v>279</v>
      </c>
      <c r="GH14" s="354">
        <v>0.45519713261648748</v>
      </c>
      <c r="GI14" s="354"/>
      <c r="GJ14" s="392"/>
      <c r="GK14" s="393"/>
      <c r="GL14" s="393"/>
      <c r="GM14" s="336"/>
      <c r="GN14" s="146"/>
      <c r="GO14" s="146"/>
      <c r="GP14" s="393"/>
      <c r="GQ14" s="393"/>
      <c r="GR14" s="146"/>
      <c r="GS14" s="393"/>
      <c r="GT14" s="146"/>
      <c r="GU14" s="885"/>
      <c r="GV14" s="886"/>
      <c r="GW14" s="873"/>
      <c r="GX14" s="394"/>
      <c r="GY14" s="394"/>
      <c r="GZ14" s="144"/>
      <c r="HA14" s="144"/>
      <c r="HB14" s="145"/>
      <c r="HC14" s="181"/>
      <c r="HD14" s="146"/>
      <c r="HE14" s="146"/>
      <c r="HF14" s="146"/>
      <c r="HG14" s="146"/>
      <c r="HH14" s="143"/>
      <c r="HI14" s="144"/>
      <c r="HJ14" s="144"/>
      <c r="HK14" s="144"/>
      <c r="HL14" s="144"/>
      <c r="HM14" s="181"/>
      <c r="HN14" s="146"/>
      <c r="HO14" s="146"/>
      <c r="HP14" s="146"/>
      <c r="HQ14" s="146"/>
      <c r="HR14" s="143"/>
      <c r="HS14" s="144"/>
      <c r="HT14" s="144"/>
      <c r="HU14" s="144"/>
      <c r="HV14" s="144"/>
      <c r="HW14" s="143"/>
      <c r="HX14" s="144"/>
      <c r="HY14" s="144"/>
      <c r="HZ14" s="144"/>
      <c r="IA14" s="145"/>
      <c r="IB14" s="352"/>
      <c r="IC14" s="336"/>
      <c r="ID14" s="336"/>
      <c r="IE14" s="336"/>
      <c r="IF14" s="336"/>
      <c r="IG14" s="336"/>
      <c r="IH14" s="336"/>
      <c r="II14" s="353"/>
      <c r="IJ14" s="331"/>
      <c r="IK14" s="354"/>
      <c r="IL14" s="354"/>
      <c r="IM14" s="354"/>
      <c r="IN14" s="354"/>
      <c r="IO14" s="355">
        <v>0</v>
      </c>
      <c r="IP14" s="356">
        <v>2</v>
      </c>
      <c r="IQ14" s="356">
        <v>3</v>
      </c>
      <c r="IR14" s="357">
        <v>3</v>
      </c>
      <c r="IS14" s="358">
        <v>2.8500000000000001E-2</v>
      </c>
      <c r="IT14" s="359">
        <v>0.04</v>
      </c>
      <c r="IU14" s="359">
        <v>0.04</v>
      </c>
      <c r="IV14" s="272">
        <v>0.74</v>
      </c>
      <c r="IW14" s="360">
        <v>0.8</v>
      </c>
      <c r="IX14" s="360">
        <v>0.2</v>
      </c>
      <c r="IY14" s="358">
        <v>-2.6100000000000002E-2</v>
      </c>
      <c r="IZ14" s="694"/>
      <c r="JA14" s="694"/>
      <c r="JB14" s="1021">
        <v>-5.8999999999999999E-3</v>
      </c>
      <c r="JC14" s="694"/>
      <c r="JD14" s="359"/>
      <c r="JE14" s="359">
        <v>1.1000000000000001</v>
      </c>
      <c r="JF14" s="359">
        <v>0.1</v>
      </c>
      <c r="JG14" s="359">
        <v>-1.1000000000000001</v>
      </c>
      <c r="JH14" s="361">
        <v>-0.1</v>
      </c>
      <c r="JI14" s="362">
        <v>0.80700000000000005</v>
      </c>
      <c r="JJ14" s="360">
        <v>0.75600000000000001</v>
      </c>
      <c r="JK14" s="360">
        <v>0.29399999999999993</v>
      </c>
      <c r="JL14" s="360">
        <v>0.05</v>
      </c>
      <c r="JM14" s="363">
        <v>0.65600000000000003</v>
      </c>
      <c r="JN14" s="358">
        <v>0.75870000000000004</v>
      </c>
      <c r="JO14" s="359">
        <v>0.63</v>
      </c>
      <c r="JP14" s="359">
        <v>0.41999999999999993</v>
      </c>
      <c r="JQ14" s="359">
        <v>0.05</v>
      </c>
      <c r="JR14" s="361">
        <v>0.53</v>
      </c>
      <c r="JS14" s="362"/>
      <c r="JT14" s="808"/>
      <c r="JU14" s="808"/>
      <c r="JV14" s="360">
        <v>0.12889999999999999</v>
      </c>
      <c r="JW14" s="808"/>
      <c r="JX14" s="808"/>
      <c r="JY14" s="364">
        <v>0.05</v>
      </c>
      <c r="JZ14" s="364">
        <v>0.05</v>
      </c>
      <c r="KA14" s="364">
        <v>0.05</v>
      </c>
      <c r="KB14" s="364">
        <v>-0.05</v>
      </c>
      <c r="KC14" s="364">
        <v>-0.05</v>
      </c>
      <c r="KD14" s="364">
        <v>-0.05</v>
      </c>
      <c r="KE14" s="358">
        <v>0.60499999999999998</v>
      </c>
      <c r="KF14" s="365">
        <v>0.55000000000000004</v>
      </c>
      <c r="KG14" s="365">
        <v>0.34999999999999987</v>
      </c>
      <c r="KH14" s="365">
        <v>0.05</v>
      </c>
      <c r="KI14" s="365">
        <v>0.1</v>
      </c>
      <c r="KJ14" s="365">
        <v>0.05</v>
      </c>
      <c r="KK14" s="366">
        <v>0.45000000000000007</v>
      </c>
      <c r="KL14" s="362"/>
      <c r="KM14" s="360"/>
      <c r="KN14" s="363"/>
      <c r="KO14" s="135"/>
      <c r="KP14" s="191">
        <v>6</v>
      </c>
      <c r="KQ14" s="191">
        <v>2</v>
      </c>
      <c r="KR14" s="192">
        <v>8</v>
      </c>
      <c r="KS14" s="367"/>
      <c r="KT14" s="195">
        <v>0.8</v>
      </c>
      <c r="KU14" s="371">
        <v>0.2</v>
      </c>
      <c r="KV14" s="196"/>
      <c r="KW14" s="197">
        <v>0.6</v>
      </c>
      <c r="KX14" s="197">
        <v>0.25</v>
      </c>
      <c r="KY14" s="368">
        <v>0.15</v>
      </c>
      <c r="KZ14" s="194"/>
      <c r="LA14" s="285">
        <v>-0.1</v>
      </c>
      <c r="LB14" s="285">
        <v>-0.1</v>
      </c>
      <c r="LC14" s="285">
        <v>-0.1</v>
      </c>
      <c r="LD14" s="369"/>
      <c r="LE14" s="386"/>
      <c r="LF14" s="370"/>
      <c r="LG14" s="194"/>
      <c r="LH14" s="385">
        <v>0.75</v>
      </c>
      <c r="LI14" s="195">
        <v>0.55000000000000004</v>
      </c>
      <c r="LJ14" s="195">
        <v>0.1</v>
      </c>
      <c r="LK14" s="371">
        <v>0.35</v>
      </c>
      <c r="LL14" s="197"/>
      <c r="LM14" s="197">
        <v>0.8</v>
      </c>
      <c r="LN14" s="197">
        <v>0.6</v>
      </c>
      <c r="LO14" s="197">
        <v>0.1</v>
      </c>
      <c r="LP14" s="368">
        <v>0.3</v>
      </c>
      <c r="LQ14" s="198"/>
      <c r="LR14" s="199">
        <v>1.9</v>
      </c>
      <c r="LS14" s="200">
        <v>2.1</v>
      </c>
    </row>
    <row r="15" spans="1:331" s="168" customFormat="1">
      <c r="A15" s="294">
        <v>42705</v>
      </c>
      <c r="B15" s="950">
        <v>12</v>
      </c>
      <c r="C15" s="953">
        <v>2016</v>
      </c>
      <c r="D15" s="117"/>
      <c r="E15" s="117"/>
      <c r="F15" s="117"/>
      <c r="G15" s="117"/>
      <c r="H15" s="118"/>
      <c r="I15" s="295"/>
      <c r="J15" s="122"/>
      <c r="K15" s="123"/>
      <c r="L15" s="123"/>
      <c r="M15" s="123"/>
      <c r="N15" s="123"/>
      <c r="O15" s="123"/>
      <c r="P15" s="123"/>
      <c r="Q15" s="124"/>
      <c r="R15" s="748"/>
      <c r="S15" s="205"/>
      <c r="T15" s="205"/>
      <c r="U15" s="205"/>
      <c r="V15" s="746"/>
      <c r="W15" s="122"/>
      <c r="X15" s="123"/>
      <c r="Y15" s="123"/>
      <c r="Z15" s="123"/>
      <c r="AA15" s="124"/>
      <c r="AB15" s="205"/>
      <c r="AC15" s="205"/>
      <c r="AD15" s="206"/>
      <c r="AE15" s="205"/>
      <c r="AF15" s="205"/>
      <c r="AG15" s="206"/>
      <c r="AH15" s="205"/>
      <c r="AI15" s="205"/>
      <c r="AJ15" s="206"/>
      <c r="AK15" s="205"/>
      <c r="AL15" s="205"/>
      <c r="AM15" s="132"/>
      <c r="AN15" s="133">
        <v>1</v>
      </c>
      <c r="AO15" s="133">
        <v>0.08</v>
      </c>
      <c r="AP15" s="133">
        <v>0.28000000000000003</v>
      </c>
      <c r="AQ15" s="134">
        <v>0.12</v>
      </c>
      <c r="AR15" s="135"/>
      <c r="AS15" s="136">
        <v>0</v>
      </c>
      <c r="AT15" s="136">
        <v>0</v>
      </c>
      <c r="AU15" s="136">
        <v>0.1</v>
      </c>
      <c r="AV15" s="137">
        <v>0.1</v>
      </c>
      <c r="AW15" s="132">
        <v>3</v>
      </c>
      <c r="AX15" s="133"/>
      <c r="AY15" s="302">
        <v>1.6999999999999999E-3</v>
      </c>
      <c r="AZ15" s="302"/>
      <c r="BA15" s="302">
        <v>5.0000000000000001E-3</v>
      </c>
      <c r="BB15" s="302">
        <v>2.5999999999999999E-3</v>
      </c>
      <c r="BC15" s="302">
        <v>2.3999999999999998E-3</v>
      </c>
      <c r="BD15" s="303"/>
      <c r="BE15" s="135">
        <v>0</v>
      </c>
      <c r="BF15" s="136"/>
      <c r="BG15" s="176">
        <v>0</v>
      </c>
      <c r="BH15" s="176">
        <v>4.0000000000000001E-3</v>
      </c>
      <c r="BI15" s="176">
        <v>2E-3</v>
      </c>
      <c r="BJ15" s="372">
        <v>1E-3</v>
      </c>
      <c r="BK15" s="301">
        <v>4.6600000000000003E-2</v>
      </c>
      <c r="BL15" s="302">
        <v>0.04</v>
      </c>
      <c r="BM15" s="303">
        <v>0.02</v>
      </c>
      <c r="BN15" s="132"/>
      <c r="BO15" s="133"/>
      <c r="BP15" s="133"/>
      <c r="BQ15" s="133"/>
      <c r="BR15" s="305">
        <v>0.2</v>
      </c>
      <c r="BS15" s="305">
        <v>0.2</v>
      </c>
      <c r="BT15" s="305">
        <v>0.6</v>
      </c>
      <c r="BU15" s="133"/>
      <c r="BV15" s="133"/>
      <c r="BW15" s="134"/>
      <c r="BX15" s="412">
        <v>0.67</v>
      </c>
      <c r="BY15" s="374">
        <v>0.8</v>
      </c>
      <c r="BZ15" s="375">
        <v>0.2</v>
      </c>
      <c r="CA15" s="296"/>
      <c r="CB15" s="297"/>
      <c r="CC15" s="297"/>
      <c r="CD15" s="321"/>
      <c r="CE15" s="321">
        <v>0.6</v>
      </c>
      <c r="CF15" s="321">
        <v>9.5000000000000001E-2</v>
      </c>
      <c r="CG15" s="321">
        <v>0.30500000000000005</v>
      </c>
      <c r="CH15" s="376"/>
      <c r="CI15" s="132"/>
      <c r="CJ15" s="133"/>
      <c r="CK15" s="133"/>
      <c r="CL15" s="305">
        <v>1</v>
      </c>
      <c r="CM15" s="305">
        <v>0.99099999999999999</v>
      </c>
      <c r="CN15" s="314">
        <v>8.9999999999999993E-3</v>
      </c>
      <c r="CO15" s="180">
        <v>1</v>
      </c>
      <c r="CP15" s="377">
        <v>-164000</v>
      </c>
      <c r="CQ15" s="378">
        <v>0</v>
      </c>
      <c r="CR15" s="378">
        <v>-164000</v>
      </c>
      <c r="CS15" s="378">
        <v>1500000</v>
      </c>
      <c r="CT15" s="378">
        <v>-500000</v>
      </c>
      <c r="CU15" s="378">
        <v>0</v>
      </c>
      <c r="CV15" s="388">
        <v>2756000</v>
      </c>
      <c r="CW15" s="389">
        <v>2699000</v>
      </c>
      <c r="CX15" s="326">
        <v>2.111893293812523E-2</v>
      </c>
      <c r="CY15" s="326">
        <v>0.4</v>
      </c>
      <c r="CZ15" s="326">
        <v>-0.2</v>
      </c>
      <c r="DA15" s="367">
        <v>-0.2</v>
      </c>
      <c r="DB15" s="381">
        <v>0.98</v>
      </c>
      <c r="DC15" s="306">
        <v>0.05</v>
      </c>
      <c r="DD15" s="305">
        <v>0.02</v>
      </c>
      <c r="DE15" s="305">
        <v>0.93</v>
      </c>
      <c r="DF15" s="771">
        <v>4.0000000000000001E-3</v>
      </c>
      <c r="DG15" s="322">
        <v>0.15</v>
      </c>
      <c r="DH15" s="322">
        <v>-0.2</v>
      </c>
      <c r="DI15" s="322">
        <v>-0.1</v>
      </c>
      <c r="DJ15" s="322">
        <v>-0.1</v>
      </c>
      <c r="DK15" s="367">
        <v>-0.05</v>
      </c>
      <c r="DL15" s="367">
        <v>-0.05</v>
      </c>
      <c r="DM15" s="322">
        <v>0.13</v>
      </c>
      <c r="DN15" s="322"/>
      <c r="DO15" s="323">
        <v>0</v>
      </c>
      <c r="DP15" s="324">
        <v>0.9</v>
      </c>
      <c r="DQ15" s="324">
        <v>119.1</v>
      </c>
      <c r="DR15" s="133"/>
      <c r="DS15" s="975"/>
      <c r="DT15" s="975"/>
      <c r="DU15" s="305">
        <v>0.05</v>
      </c>
      <c r="DV15" s="313">
        <v>0.95</v>
      </c>
      <c r="DW15" s="325">
        <v>1</v>
      </c>
      <c r="DX15" s="326">
        <v>0.05</v>
      </c>
      <c r="DY15" s="327">
        <v>0.95</v>
      </c>
      <c r="DZ15" s="328">
        <v>1</v>
      </c>
      <c r="EA15" s="329">
        <v>8.9999999999999993E-3</v>
      </c>
      <c r="EB15" s="329">
        <v>4.1000000000000002E-2</v>
      </c>
      <c r="EC15" s="330">
        <v>0.95</v>
      </c>
      <c r="ED15" s="331">
        <v>0.71199999999999997</v>
      </c>
      <c r="EE15" s="261">
        <v>0.78</v>
      </c>
      <c r="EF15" s="261">
        <v>0.08</v>
      </c>
      <c r="EG15" s="261">
        <v>0.04</v>
      </c>
      <c r="EH15" s="261">
        <v>0.1</v>
      </c>
      <c r="EI15" s="354">
        <v>0.73399999999999999</v>
      </c>
      <c r="EJ15" s="354">
        <v>0.72599999999999998</v>
      </c>
      <c r="EK15" s="354">
        <v>0.73899999999999999</v>
      </c>
      <c r="EL15" s="354">
        <v>0.74199999999999999</v>
      </c>
      <c r="EM15" s="354">
        <v>0.71199999999999997</v>
      </c>
      <c r="EN15" s="335">
        <v>0.82699999999999996</v>
      </c>
      <c r="EO15" s="336">
        <v>0.77</v>
      </c>
      <c r="EP15" s="337">
        <v>0.04</v>
      </c>
      <c r="EQ15" s="337">
        <v>6.4000000000000001E-2</v>
      </c>
      <c r="ER15" s="337">
        <v>0.126</v>
      </c>
      <c r="ES15" s="337">
        <v>0.95299999999999996</v>
      </c>
      <c r="ET15" s="337">
        <v>0.873</v>
      </c>
      <c r="EU15" s="337">
        <v>0.71</v>
      </c>
      <c r="EV15" s="336">
        <v>0.65</v>
      </c>
      <c r="EW15" s="337">
        <v>0.1</v>
      </c>
      <c r="EX15" s="337">
        <v>0.124</v>
      </c>
      <c r="EY15" s="337">
        <v>0.126</v>
      </c>
      <c r="EZ15" s="260"/>
      <c r="FA15" s="332">
        <v>0.63300000000000001</v>
      </c>
      <c r="FB15" s="332">
        <v>9.6000000000000002E-2</v>
      </c>
      <c r="FC15" s="332">
        <v>0.11799999999999999</v>
      </c>
      <c r="FD15" s="332">
        <v>0.153</v>
      </c>
      <c r="FE15" s="261">
        <v>0.504</v>
      </c>
      <c r="FF15" s="332">
        <v>0.6</v>
      </c>
      <c r="FG15" s="332">
        <v>0.1</v>
      </c>
      <c r="FH15" s="332">
        <v>0.2</v>
      </c>
      <c r="FI15" s="261">
        <v>0.1</v>
      </c>
      <c r="FJ15" s="261">
        <v>0.59</v>
      </c>
      <c r="FK15" s="261">
        <v>0.64900000000000002</v>
      </c>
      <c r="FL15" s="332">
        <v>7.0000000000000007E-2</v>
      </c>
      <c r="FM15" s="332">
        <v>6.0999999999999999E-2</v>
      </c>
      <c r="FN15" s="332">
        <v>0.22</v>
      </c>
      <c r="FO15" s="354">
        <v>0.75</v>
      </c>
      <c r="FP15" s="332">
        <v>0.625</v>
      </c>
      <c r="FQ15" s="332">
        <v>0.125</v>
      </c>
      <c r="FR15" s="332">
        <v>0.125</v>
      </c>
      <c r="FS15" s="332">
        <v>0.125</v>
      </c>
      <c r="FT15" s="354">
        <v>0.8</v>
      </c>
      <c r="FU15" s="338"/>
      <c r="FV15" s="383"/>
      <c r="FW15" s="383"/>
      <c r="FX15" s="339"/>
      <c r="FY15" s="339"/>
      <c r="FZ15" s="339"/>
      <c r="GA15" s="383"/>
      <c r="GB15" s="383"/>
      <c r="GC15" s="340"/>
      <c r="GD15" s="341"/>
      <c r="GE15" s="354"/>
      <c r="GF15" s="394">
        <v>121</v>
      </c>
      <c r="GG15" s="394">
        <v>241</v>
      </c>
      <c r="GH15" s="354">
        <v>0.50207468879668049</v>
      </c>
      <c r="GI15" s="354"/>
      <c r="GJ15" s="392"/>
      <c r="GK15" s="393"/>
      <c r="GL15" s="393"/>
      <c r="GM15" s="336"/>
      <c r="GN15" s="146"/>
      <c r="GO15" s="146"/>
      <c r="GP15" s="393"/>
      <c r="GQ15" s="393"/>
      <c r="GR15" s="146"/>
      <c r="GS15" s="393"/>
      <c r="GT15" s="146"/>
      <c r="GU15" s="885"/>
      <c r="GV15" s="886"/>
      <c r="GW15" s="873"/>
      <c r="GX15" s="394"/>
      <c r="GY15" s="394"/>
      <c r="GZ15" s="144"/>
      <c r="HA15" s="144"/>
      <c r="HB15" s="145"/>
      <c r="HC15" s="181"/>
      <c r="HD15" s="146"/>
      <c r="HE15" s="146"/>
      <c r="HF15" s="146"/>
      <c r="HG15" s="146"/>
      <c r="HH15" s="143"/>
      <c r="HI15" s="144"/>
      <c r="HJ15" s="144"/>
      <c r="HK15" s="144"/>
      <c r="HL15" s="144"/>
      <c r="HM15" s="181"/>
      <c r="HN15" s="146"/>
      <c r="HO15" s="146"/>
      <c r="HP15" s="146"/>
      <c r="HQ15" s="146"/>
      <c r="HR15" s="143"/>
      <c r="HS15" s="144"/>
      <c r="HT15" s="144"/>
      <c r="HU15" s="144"/>
      <c r="HV15" s="144"/>
      <c r="HW15" s="143"/>
      <c r="HX15" s="144"/>
      <c r="HY15" s="144"/>
      <c r="HZ15" s="144"/>
      <c r="IA15" s="145"/>
      <c r="IB15" s="352"/>
      <c r="IC15" s="336"/>
      <c r="ID15" s="336"/>
      <c r="IE15" s="336"/>
      <c r="IF15" s="336"/>
      <c r="IG15" s="336"/>
      <c r="IH15" s="336"/>
      <c r="II15" s="353"/>
      <c r="IJ15" s="331"/>
      <c r="IK15" s="354"/>
      <c r="IL15" s="354"/>
      <c r="IM15" s="354"/>
      <c r="IN15" s="354"/>
      <c r="IO15" s="355">
        <v>0</v>
      </c>
      <c r="IP15" s="356">
        <v>2</v>
      </c>
      <c r="IQ15" s="356">
        <v>3</v>
      </c>
      <c r="IR15" s="357">
        <v>3</v>
      </c>
      <c r="IS15" s="358">
        <v>9.2999999999999992E-3</v>
      </c>
      <c r="IT15" s="359">
        <v>0.04</v>
      </c>
      <c r="IU15" s="359">
        <v>0.04</v>
      </c>
      <c r="IV15" s="384">
        <v>0.7</v>
      </c>
      <c r="IW15" s="360">
        <v>0.8</v>
      </c>
      <c r="IX15" s="360">
        <v>0.2</v>
      </c>
      <c r="IY15" s="358">
        <v>-4.0899999999999999E-2</v>
      </c>
      <c r="IZ15" s="694"/>
      <c r="JA15" s="694"/>
      <c r="JB15" s="1021">
        <v>-1.17E-2</v>
      </c>
      <c r="JC15" s="694"/>
      <c r="JD15" s="359"/>
      <c r="JE15" s="359">
        <v>1.1000000000000001</v>
      </c>
      <c r="JF15" s="359">
        <v>0.1</v>
      </c>
      <c r="JG15" s="359">
        <v>-1.1000000000000001</v>
      </c>
      <c r="JH15" s="361">
        <v>-0.1</v>
      </c>
      <c r="JI15" s="362">
        <v>0.53500000000000003</v>
      </c>
      <c r="JJ15" s="360">
        <v>0.75600000000000001</v>
      </c>
      <c r="JK15" s="360">
        <v>0.29399999999999993</v>
      </c>
      <c r="JL15" s="360">
        <v>0.05</v>
      </c>
      <c r="JM15" s="363">
        <v>0.65600000000000003</v>
      </c>
      <c r="JN15" s="358">
        <v>0.36799999999999999</v>
      </c>
      <c r="JO15" s="359">
        <v>0.63</v>
      </c>
      <c r="JP15" s="359">
        <v>0.41999999999999993</v>
      </c>
      <c r="JQ15" s="359">
        <v>0.05</v>
      </c>
      <c r="JR15" s="361">
        <v>0.53</v>
      </c>
      <c r="JS15" s="362"/>
      <c r="JT15" s="808"/>
      <c r="JU15" s="808"/>
      <c r="JV15" s="360">
        <v>0.1163</v>
      </c>
      <c r="JW15" s="808"/>
      <c r="JX15" s="808"/>
      <c r="JY15" s="364">
        <v>0.05</v>
      </c>
      <c r="JZ15" s="364">
        <v>0.05</v>
      </c>
      <c r="KA15" s="364">
        <v>0.05</v>
      </c>
      <c r="KB15" s="364">
        <v>-0.05</v>
      </c>
      <c r="KC15" s="364">
        <v>-0.05</v>
      </c>
      <c r="KD15" s="364">
        <v>-0.05</v>
      </c>
      <c r="KE15" s="358">
        <v>0.58199999999999996</v>
      </c>
      <c r="KF15" s="365">
        <v>0.55000000000000004</v>
      </c>
      <c r="KG15" s="365">
        <v>0.34999999999999987</v>
      </c>
      <c r="KH15" s="365">
        <v>0.05</v>
      </c>
      <c r="KI15" s="365">
        <v>0.1</v>
      </c>
      <c r="KJ15" s="365">
        <v>0.05</v>
      </c>
      <c r="KK15" s="366">
        <v>0.45000000000000007</v>
      </c>
      <c r="KL15" s="362"/>
      <c r="KM15" s="360"/>
      <c r="KN15" s="363"/>
      <c r="KO15" s="190">
        <v>12</v>
      </c>
      <c r="KP15" s="191">
        <v>6</v>
      </c>
      <c r="KQ15" s="191">
        <v>2</v>
      </c>
      <c r="KR15" s="192">
        <v>8</v>
      </c>
      <c r="KS15" s="195">
        <v>1</v>
      </c>
      <c r="KT15" s="195">
        <v>0.8</v>
      </c>
      <c r="KU15" s="371">
        <v>0.2</v>
      </c>
      <c r="KV15" s="196">
        <v>0.67</v>
      </c>
      <c r="KW15" s="197">
        <v>0.6</v>
      </c>
      <c r="KX15" s="197">
        <v>0.25</v>
      </c>
      <c r="KY15" s="368">
        <v>0.15</v>
      </c>
      <c r="KZ15" s="194">
        <v>0.32379874213836479</v>
      </c>
      <c r="LA15" s="385">
        <v>-0.1</v>
      </c>
      <c r="LB15" s="385">
        <v>-0.1</v>
      </c>
      <c r="LC15" s="385">
        <v>-0.1</v>
      </c>
      <c r="LD15" s="369"/>
      <c r="LE15" s="386"/>
      <c r="LF15" s="370"/>
      <c r="LG15" s="194">
        <v>0.9</v>
      </c>
      <c r="LH15" s="385">
        <v>0.75</v>
      </c>
      <c r="LI15" s="195">
        <v>0.55000000000000004</v>
      </c>
      <c r="LJ15" s="195">
        <v>0.1</v>
      </c>
      <c r="LK15" s="371">
        <v>0.35</v>
      </c>
      <c r="LL15" s="197">
        <v>0.83</v>
      </c>
      <c r="LM15" s="197">
        <v>0.8</v>
      </c>
      <c r="LN15" s="197">
        <v>0.6</v>
      </c>
      <c r="LO15" s="197">
        <v>0.1</v>
      </c>
      <c r="LP15" s="368">
        <v>0.3</v>
      </c>
      <c r="LQ15" s="198">
        <v>0</v>
      </c>
      <c r="LR15" s="199">
        <v>1.9</v>
      </c>
      <c r="LS15" s="200">
        <v>2.1</v>
      </c>
    </row>
    <row r="16" spans="1:331" s="168" customFormat="1">
      <c r="A16" s="294">
        <v>42736</v>
      </c>
      <c r="B16" s="950">
        <v>1</v>
      </c>
      <c r="C16" s="953">
        <v>2017</v>
      </c>
      <c r="D16" s="117"/>
      <c r="E16" s="117"/>
      <c r="F16" s="117"/>
      <c r="G16" s="117"/>
      <c r="H16" s="118"/>
      <c r="I16" s="295"/>
      <c r="J16" s="122"/>
      <c r="K16" s="123"/>
      <c r="L16" s="123"/>
      <c r="M16" s="123"/>
      <c r="N16" s="123"/>
      <c r="O16" s="123"/>
      <c r="P16" s="123"/>
      <c r="Q16" s="124"/>
      <c r="R16" s="748"/>
      <c r="S16" s="205"/>
      <c r="T16" s="205"/>
      <c r="U16" s="205"/>
      <c r="V16" s="746"/>
      <c r="W16" s="122"/>
      <c r="X16" s="123"/>
      <c r="Y16" s="123"/>
      <c r="Z16" s="123"/>
      <c r="AA16" s="124"/>
      <c r="AB16" s="205"/>
      <c r="AC16" s="205"/>
      <c r="AD16" s="206"/>
      <c r="AE16" s="205"/>
      <c r="AF16" s="205"/>
      <c r="AG16" s="206"/>
      <c r="AH16" s="205"/>
      <c r="AI16" s="205"/>
      <c r="AJ16" s="206"/>
      <c r="AK16" s="205"/>
      <c r="AL16" s="205"/>
      <c r="AM16" s="296"/>
      <c r="AN16" s="297"/>
      <c r="AO16" s="297"/>
      <c r="AP16" s="133">
        <v>0.28000000000000003</v>
      </c>
      <c r="AQ16" s="298">
        <v>0.12</v>
      </c>
      <c r="AR16" s="296"/>
      <c r="AS16" s="297"/>
      <c r="AT16" s="297"/>
      <c r="AU16" s="297">
        <v>0.1</v>
      </c>
      <c r="AV16" s="298">
        <v>0.1</v>
      </c>
      <c r="AW16" s="296"/>
      <c r="AX16" s="297"/>
      <c r="AY16" s="299"/>
      <c r="AZ16" s="299"/>
      <c r="BA16" s="299">
        <v>5.0000000000000001E-3</v>
      </c>
      <c r="BB16" s="299">
        <v>2.5999999999999999E-3</v>
      </c>
      <c r="BC16" s="299">
        <v>2.3999999999999998E-3</v>
      </c>
      <c r="BD16" s="300"/>
      <c r="BE16" s="296"/>
      <c r="BF16" s="297"/>
      <c r="BG16" s="299"/>
      <c r="BH16" s="299">
        <v>4.0000000000000001E-3</v>
      </c>
      <c r="BI16" s="299">
        <v>2E-3</v>
      </c>
      <c r="BJ16" s="300">
        <v>1E-3</v>
      </c>
      <c r="BK16" s="301">
        <v>5.3100000000000001E-2</v>
      </c>
      <c r="BL16" s="302">
        <v>0.04</v>
      </c>
      <c r="BM16" s="303">
        <v>0.02</v>
      </c>
      <c r="BN16" s="132"/>
      <c r="BO16" s="133"/>
      <c r="BP16" s="133"/>
      <c r="BQ16" s="133"/>
      <c r="BR16" s="305">
        <v>0.2</v>
      </c>
      <c r="BS16" s="305">
        <v>0.2</v>
      </c>
      <c r="BT16" s="305">
        <v>0.6</v>
      </c>
      <c r="BU16" s="133"/>
      <c r="BV16" s="133"/>
      <c r="BW16" s="134"/>
      <c r="BX16" s="296"/>
      <c r="BY16" s="387">
        <v>0.8</v>
      </c>
      <c r="BZ16" s="309">
        <v>0.2</v>
      </c>
      <c r="CA16" s="296"/>
      <c r="CB16" s="297"/>
      <c r="CC16" s="297"/>
      <c r="CD16" s="321"/>
      <c r="CE16" s="321">
        <v>0.7</v>
      </c>
      <c r="CF16" s="321">
        <v>9.5000000000000001E-2</v>
      </c>
      <c r="CG16" s="321">
        <v>0.20500000000000007</v>
      </c>
      <c r="CH16" s="376"/>
      <c r="CI16" s="132"/>
      <c r="CJ16" s="133"/>
      <c r="CK16" s="133"/>
      <c r="CL16" s="305">
        <v>1</v>
      </c>
      <c r="CM16" s="305">
        <v>0.99099999999999999</v>
      </c>
      <c r="CN16" s="314">
        <v>8.9999999999999993E-3</v>
      </c>
      <c r="CO16" s="180">
        <v>1</v>
      </c>
      <c r="CP16" s="377">
        <v>-187000</v>
      </c>
      <c r="CQ16" s="378">
        <v>0</v>
      </c>
      <c r="CR16" s="378">
        <v>-187000</v>
      </c>
      <c r="CS16" s="378">
        <v>1500000</v>
      </c>
      <c r="CT16" s="378">
        <v>-500000</v>
      </c>
      <c r="CU16" s="378">
        <v>0</v>
      </c>
      <c r="CV16" s="388">
        <v>3238000</v>
      </c>
      <c r="CW16" s="389">
        <v>3115000</v>
      </c>
      <c r="CX16" s="326">
        <v>3.9486356340288922E-2</v>
      </c>
      <c r="CY16" s="326">
        <v>0.4</v>
      </c>
      <c r="CZ16" s="326">
        <v>-0.2</v>
      </c>
      <c r="DA16" s="367">
        <v>-0.2</v>
      </c>
      <c r="DB16" s="390"/>
      <c r="DC16" s="311">
        <v>0.05</v>
      </c>
      <c r="DD16" s="321">
        <v>0.02</v>
      </c>
      <c r="DE16" s="321">
        <v>0.93</v>
      </c>
      <c r="DF16" s="771">
        <v>-3.9E-2</v>
      </c>
      <c r="DG16" s="322">
        <v>0.15</v>
      </c>
      <c r="DH16" s="322">
        <v>-0.2</v>
      </c>
      <c r="DI16" s="322">
        <v>-0.1</v>
      </c>
      <c r="DJ16" s="322">
        <v>-0.1</v>
      </c>
      <c r="DK16" s="367">
        <v>-0.05</v>
      </c>
      <c r="DL16" s="367">
        <v>-0.05</v>
      </c>
      <c r="DM16" s="322">
        <v>0.125</v>
      </c>
      <c r="DN16" s="322"/>
      <c r="DO16" s="323">
        <v>1</v>
      </c>
      <c r="DP16" s="324">
        <v>0.9</v>
      </c>
      <c r="DQ16" s="324">
        <v>119.1</v>
      </c>
      <c r="DR16" s="133"/>
      <c r="DS16" s="975"/>
      <c r="DT16" s="975"/>
      <c r="DU16" s="305">
        <v>0.05</v>
      </c>
      <c r="DV16" s="313">
        <v>0.95</v>
      </c>
      <c r="DW16" s="325">
        <v>1</v>
      </c>
      <c r="DX16" s="326">
        <v>0.05</v>
      </c>
      <c r="DY16" s="327">
        <v>0.95</v>
      </c>
      <c r="DZ16" s="328">
        <v>1</v>
      </c>
      <c r="EA16" s="329">
        <v>8.9999999999999993E-3</v>
      </c>
      <c r="EB16" s="329">
        <v>4.1000000000000002E-2</v>
      </c>
      <c r="EC16" s="330">
        <v>0.95</v>
      </c>
      <c r="ED16" s="331">
        <v>0.76600000000000001</v>
      </c>
      <c r="EE16" s="261">
        <v>0.78</v>
      </c>
      <c r="EF16" s="261">
        <v>0.08</v>
      </c>
      <c r="EG16" s="261">
        <v>0.04</v>
      </c>
      <c r="EH16" s="261">
        <v>0.1</v>
      </c>
      <c r="EI16" s="354">
        <v>0.76500000000000001</v>
      </c>
      <c r="EJ16" s="354">
        <v>0.72599999999999998</v>
      </c>
      <c r="EK16" s="354">
        <v>0.85899999999999999</v>
      </c>
      <c r="EL16" s="354">
        <v>0.77700000000000002</v>
      </c>
      <c r="EM16" s="354">
        <v>0.69899999999999995</v>
      </c>
      <c r="EN16" s="335">
        <v>0.83399999999999996</v>
      </c>
      <c r="EO16" s="336">
        <v>0.77</v>
      </c>
      <c r="EP16" s="337">
        <v>0.04</v>
      </c>
      <c r="EQ16" s="337">
        <v>6.4000000000000001E-2</v>
      </c>
      <c r="ER16" s="337">
        <v>0.126</v>
      </c>
      <c r="ES16" s="337">
        <v>0.93</v>
      </c>
      <c r="ET16" s="339">
        <v>0.88200000000000001</v>
      </c>
      <c r="EU16" s="339">
        <v>0.73399999999999999</v>
      </c>
      <c r="EV16" s="336">
        <v>0.65</v>
      </c>
      <c r="EW16" s="337">
        <v>0.1</v>
      </c>
      <c r="EX16" s="337">
        <v>0.124</v>
      </c>
      <c r="EY16" s="337">
        <v>0.126</v>
      </c>
      <c r="EZ16" s="260"/>
      <c r="FA16" s="332">
        <v>0.63300000000000001</v>
      </c>
      <c r="FB16" s="332">
        <v>9.6000000000000002E-2</v>
      </c>
      <c r="FC16" s="332">
        <v>0.11799999999999999</v>
      </c>
      <c r="FD16" s="332">
        <v>0.153</v>
      </c>
      <c r="FE16" s="332">
        <v>0.55400000000000005</v>
      </c>
      <c r="FF16" s="332">
        <v>0.6</v>
      </c>
      <c r="FG16" s="332">
        <v>0.1</v>
      </c>
      <c r="FH16" s="332">
        <v>0.2</v>
      </c>
      <c r="FI16" s="261">
        <v>0.1</v>
      </c>
      <c r="FJ16" s="332">
        <v>0.48299999999999998</v>
      </c>
      <c r="FK16" s="261">
        <v>0.64900000000000002</v>
      </c>
      <c r="FL16" s="332">
        <v>7.0000000000000007E-2</v>
      </c>
      <c r="FM16" s="332">
        <v>6.0999999999999999E-2</v>
      </c>
      <c r="FN16" s="332">
        <v>0.22</v>
      </c>
      <c r="FO16" s="354">
        <v>0.75600000000000001</v>
      </c>
      <c r="FP16" s="332">
        <v>0.625</v>
      </c>
      <c r="FQ16" s="332">
        <v>0.125</v>
      </c>
      <c r="FR16" s="332">
        <v>0.125</v>
      </c>
      <c r="FS16" s="332">
        <v>0.125</v>
      </c>
      <c r="FT16" s="354">
        <v>0.69799999999999995</v>
      </c>
      <c r="FU16" s="338"/>
      <c r="FV16" s="383"/>
      <c r="FW16" s="383"/>
      <c r="FX16" s="339"/>
      <c r="FY16" s="339"/>
      <c r="FZ16" s="339"/>
      <c r="GA16" s="383"/>
      <c r="GB16" s="383"/>
      <c r="GC16" s="340"/>
      <c r="GD16" s="341"/>
      <c r="GE16" s="354"/>
      <c r="GF16" s="394">
        <v>143</v>
      </c>
      <c r="GG16" s="394">
        <v>283</v>
      </c>
      <c r="GH16" s="354">
        <v>0.5053003533568905</v>
      </c>
      <c r="GI16" s="354"/>
      <c r="GJ16" s="392"/>
      <c r="GK16" s="393"/>
      <c r="GL16" s="393"/>
      <c r="GM16" s="336"/>
      <c r="GN16" s="146"/>
      <c r="GO16" s="146"/>
      <c r="GP16" s="393"/>
      <c r="GQ16" s="393"/>
      <c r="GR16" s="146"/>
      <c r="GS16" s="393"/>
      <c r="GT16" s="146"/>
      <c r="GU16" s="885"/>
      <c r="GV16" s="886"/>
      <c r="GW16" s="873"/>
      <c r="GX16" s="394"/>
      <c r="GY16" s="394"/>
      <c r="GZ16" s="144"/>
      <c r="HA16" s="144"/>
      <c r="HB16" s="145"/>
      <c r="HC16" s="181"/>
      <c r="HD16" s="146"/>
      <c r="HE16" s="146"/>
      <c r="HF16" s="146"/>
      <c r="HG16" s="146"/>
      <c r="HH16" s="143"/>
      <c r="HI16" s="144"/>
      <c r="HJ16" s="144"/>
      <c r="HK16" s="144"/>
      <c r="HL16" s="144"/>
      <c r="HM16" s="181"/>
      <c r="HN16" s="146"/>
      <c r="HO16" s="146"/>
      <c r="HP16" s="146"/>
      <c r="HQ16" s="146"/>
      <c r="HR16" s="143"/>
      <c r="HS16" s="144"/>
      <c r="HT16" s="144"/>
      <c r="HU16" s="144"/>
      <c r="HV16" s="144"/>
      <c r="HW16" s="143"/>
      <c r="HX16" s="144"/>
      <c r="HY16" s="144"/>
      <c r="HZ16" s="144"/>
      <c r="IA16" s="145"/>
      <c r="IB16" s="352"/>
      <c r="IC16" s="336"/>
      <c r="ID16" s="336"/>
      <c r="IE16" s="336"/>
      <c r="IF16" s="336"/>
      <c r="IG16" s="336"/>
      <c r="IH16" s="336"/>
      <c r="II16" s="353"/>
      <c r="IJ16" s="331"/>
      <c r="IK16" s="354"/>
      <c r="IL16" s="354"/>
      <c r="IM16" s="354"/>
      <c r="IN16" s="354"/>
      <c r="IO16" s="355">
        <v>0</v>
      </c>
      <c r="IP16" s="356">
        <v>2</v>
      </c>
      <c r="IQ16" s="356">
        <v>3</v>
      </c>
      <c r="IR16" s="357">
        <v>3</v>
      </c>
      <c r="IS16" s="358">
        <v>2.41E-2</v>
      </c>
      <c r="IT16" s="359">
        <v>0.04</v>
      </c>
      <c r="IU16" s="359">
        <v>0.04</v>
      </c>
      <c r="IV16" s="272">
        <v>0.7</v>
      </c>
      <c r="IW16" s="360">
        <v>0.8</v>
      </c>
      <c r="IX16" s="360">
        <v>0.2</v>
      </c>
      <c r="IY16" s="358">
        <v>-4.0399999999999998E-2</v>
      </c>
      <c r="IZ16" s="694"/>
      <c r="JA16" s="694"/>
      <c r="JB16" s="1021">
        <v>-1.1299999999999999E-2</v>
      </c>
      <c r="JC16" s="694"/>
      <c r="JD16" s="359"/>
      <c r="JE16" s="359">
        <v>1.1000000000000001</v>
      </c>
      <c r="JF16" s="359">
        <v>0.1</v>
      </c>
      <c r="JG16" s="359">
        <v>-1.1000000000000001</v>
      </c>
      <c r="JH16" s="361">
        <v>-0.1</v>
      </c>
      <c r="JI16" s="362">
        <v>0.55600000000000005</v>
      </c>
      <c r="JJ16" s="360">
        <v>0.75600000000000001</v>
      </c>
      <c r="JK16" s="360">
        <v>0.29399999999999993</v>
      </c>
      <c r="JL16" s="360">
        <v>0.05</v>
      </c>
      <c r="JM16" s="363">
        <v>0.65600000000000003</v>
      </c>
      <c r="JN16" s="358">
        <v>0.378</v>
      </c>
      <c r="JO16" s="359">
        <v>0.63</v>
      </c>
      <c r="JP16" s="359">
        <v>0.41999999999999993</v>
      </c>
      <c r="JQ16" s="359">
        <v>0.05</v>
      </c>
      <c r="JR16" s="361">
        <v>0.53</v>
      </c>
      <c r="JS16" s="362"/>
      <c r="JT16" s="808"/>
      <c r="JU16" s="808"/>
      <c r="JV16" s="360">
        <v>0.11799999999999999</v>
      </c>
      <c r="JW16" s="808"/>
      <c r="JX16" s="808"/>
      <c r="JY16" s="364">
        <v>0.05</v>
      </c>
      <c r="JZ16" s="364">
        <v>0.05</v>
      </c>
      <c r="KA16" s="364">
        <v>0.05</v>
      </c>
      <c r="KB16" s="364">
        <v>-0.05</v>
      </c>
      <c r="KC16" s="364">
        <v>-0.05</v>
      </c>
      <c r="KD16" s="364">
        <v>-0.05</v>
      </c>
      <c r="KE16" s="358">
        <v>0.72699999999999998</v>
      </c>
      <c r="KF16" s="365">
        <v>0.55000000000000004</v>
      </c>
      <c r="KG16" s="365">
        <v>0.34999999999999987</v>
      </c>
      <c r="KH16" s="365">
        <v>0.05</v>
      </c>
      <c r="KI16" s="365">
        <v>0.1</v>
      </c>
      <c r="KJ16" s="365">
        <v>0.05</v>
      </c>
      <c r="KK16" s="366">
        <v>0.45000000000000007</v>
      </c>
      <c r="KL16" s="362"/>
      <c r="KM16" s="360"/>
      <c r="KN16" s="363"/>
      <c r="KO16" s="135"/>
      <c r="KP16" s="191">
        <v>6</v>
      </c>
      <c r="KQ16" s="191">
        <v>2</v>
      </c>
      <c r="KR16" s="192">
        <v>8</v>
      </c>
      <c r="KS16" s="367"/>
      <c r="KT16" s="195">
        <v>0.8</v>
      </c>
      <c r="KU16" s="371">
        <v>0.2</v>
      </c>
      <c r="KV16" s="196"/>
      <c r="KW16" s="197">
        <v>0.6</v>
      </c>
      <c r="KX16" s="197">
        <v>0.25</v>
      </c>
      <c r="KY16" s="368">
        <v>0.15</v>
      </c>
      <c r="KZ16" s="194"/>
      <c r="LA16" s="285">
        <v>-0.1</v>
      </c>
      <c r="LB16" s="285">
        <v>-0.1</v>
      </c>
      <c r="LC16" s="285">
        <v>-0.1</v>
      </c>
      <c r="LD16" s="369"/>
      <c r="LE16" s="386"/>
      <c r="LF16" s="370"/>
      <c r="LG16" s="194"/>
      <c r="LH16" s="385">
        <v>0.75</v>
      </c>
      <c r="LI16" s="195">
        <v>0.55000000000000004</v>
      </c>
      <c r="LJ16" s="195">
        <v>0.1</v>
      </c>
      <c r="LK16" s="371">
        <v>0.35</v>
      </c>
      <c r="LL16" s="197"/>
      <c r="LM16" s="197">
        <v>0.8</v>
      </c>
      <c r="LN16" s="197">
        <v>0.6</v>
      </c>
      <c r="LO16" s="197">
        <v>0.1</v>
      </c>
      <c r="LP16" s="368">
        <v>0.3</v>
      </c>
      <c r="LQ16" s="198"/>
      <c r="LR16" s="199">
        <v>1.9</v>
      </c>
      <c r="LS16" s="200">
        <v>2.1</v>
      </c>
    </row>
    <row r="17" spans="1:331" s="168" customFormat="1">
      <c r="A17" s="294">
        <v>42767</v>
      </c>
      <c r="B17" s="950">
        <v>2</v>
      </c>
      <c r="C17" s="953">
        <v>2017</v>
      </c>
      <c r="D17" s="117"/>
      <c r="E17" s="117"/>
      <c r="F17" s="117"/>
      <c r="G17" s="117"/>
      <c r="H17" s="118"/>
      <c r="I17" s="295"/>
      <c r="J17" s="122"/>
      <c r="K17" s="123"/>
      <c r="L17" s="123"/>
      <c r="M17" s="123"/>
      <c r="N17" s="123"/>
      <c r="O17" s="123"/>
      <c r="P17" s="123"/>
      <c r="Q17" s="124"/>
      <c r="R17" s="748"/>
      <c r="S17" s="205"/>
      <c r="T17" s="205"/>
      <c r="U17" s="205"/>
      <c r="V17" s="746"/>
      <c r="W17" s="122"/>
      <c r="X17" s="123"/>
      <c r="Y17" s="123"/>
      <c r="Z17" s="123"/>
      <c r="AA17" s="124"/>
      <c r="AB17" s="205"/>
      <c r="AC17" s="205"/>
      <c r="AD17" s="206"/>
      <c r="AE17" s="205"/>
      <c r="AF17" s="205"/>
      <c r="AG17" s="206"/>
      <c r="AH17" s="205"/>
      <c r="AI17" s="205"/>
      <c r="AJ17" s="206"/>
      <c r="AK17" s="205"/>
      <c r="AL17" s="205"/>
      <c r="AM17" s="296"/>
      <c r="AN17" s="297"/>
      <c r="AO17" s="297"/>
      <c r="AP17" s="133">
        <v>0.28000000000000003</v>
      </c>
      <c r="AQ17" s="298">
        <v>0.12</v>
      </c>
      <c r="AR17" s="296"/>
      <c r="AS17" s="297"/>
      <c r="AT17" s="297"/>
      <c r="AU17" s="297">
        <v>0.1</v>
      </c>
      <c r="AV17" s="298">
        <v>0.1</v>
      </c>
      <c r="AW17" s="296"/>
      <c r="AX17" s="297"/>
      <c r="AY17" s="299"/>
      <c r="AZ17" s="299"/>
      <c r="BA17" s="299">
        <v>5.0000000000000001E-3</v>
      </c>
      <c r="BB17" s="299">
        <v>2.5999999999999999E-3</v>
      </c>
      <c r="BC17" s="299">
        <v>2.3999999999999998E-3</v>
      </c>
      <c r="BD17" s="300"/>
      <c r="BE17" s="296"/>
      <c r="BF17" s="297"/>
      <c r="BG17" s="299"/>
      <c r="BH17" s="299">
        <v>4.0000000000000001E-3</v>
      </c>
      <c r="BI17" s="299">
        <v>2E-3</v>
      </c>
      <c r="BJ17" s="300">
        <v>1E-3</v>
      </c>
      <c r="BK17" s="301">
        <v>4.3799999999999999E-2</v>
      </c>
      <c r="BL17" s="302">
        <v>0.04</v>
      </c>
      <c r="BM17" s="303">
        <v>0.02</v>
      </c>
      <c r="BN17" s="132"/>
      <c r="BO17" s="133"/>
      <c r="BP17" s="133"/>
      <c r="BQ17" s="133"/>
      <c r="BR17" s="305">
        <v>0.2</v>
      </c>
      <c r="BS17" s="305">
        <v>0.2</v>
      </c>
      <c r="BT17" s="305">
        <v>0.6</v>
      </c>
      <c r="BU17" s="133"/>
      <c r="BV17" s="133"/>
      <c r="BW17" s="134"/>
      <c r="BX17" s="296"/>
      <c r="BY17" s="387">
        <v>0.8</v>
      </c>
      <c r="BZ17" s="309">
        <v>0.2</v>
      </c>
      <c r="CA17" s="296"/>
      <c r="CB17" s="297"/>
      <c r="CC17" s="297"/>
      <c r="CD17" s="321"/>
      <c r="CE17" s="321">
        <v>0.8</v>
      </c>
      <c r="CF17" s="321">
        <v>9.5000000000000001E-2</v>
      </c>
      <c r="CG17" s="321">
        <v>0.10499999999999998</v>
      </c>
      <c r="CH17" s="376"/>
      <c r="CI17" s="132"/>
      <c r="CJ17" s="133"/>
      <c r="CK17" s="133"/>
      <c r="CL17" s="305">
        <v>1</v>
      </c>
      <c r="CM17" s="305">
        <v>0.99099999999999999</v>
      </c>
      <c r="CN17" s="314">
        <v>8.9999999999999993E-3</v>
      </c>
      <c r="CO17" s="180">
        <v>1</v>
      </c>
      <c r="CP17" s="377"/>
      <c r="CQ17" s="378">
        <v>0</v>
      </c>
      <c r="CR17" s="378" t="s">
        <v>469</v>
      </c>
      <c r="CS17" s="378">
        <v>1500000</v>
      </c>
      <c r="CT17" s="378">
        <v>-500000</v>
      </c>
      <c r="CU17" s="378">
        <v>0</v>
      </c>
      <c r="CV17" s="388"/>
      <c r="CW17" s="389">
        <v>3531000</v>
      </c>
      <c r="CX17" s="326" t="s">
        <v>469</v>
      </c>
      <c r="CY17" s="326">
        <v>0.4</v>
      </c>
      <c r="CZ17" s="326">
        <v>-0.2</v>
      </c>
      <c r="DA17" s="367">
        <v>-0.2</v>
      </c>
      <c r="DB17" s="390"/>
      <c r="DC17" s="311">
        <v>0.05</v>
      </c>
      <c r="DD17" s="321">
        <v>0.02</v>
      </c>
      <c r="DE17" s="321">
        <v>0.93</v>
      </c>
      <c r="DF17" s="771">
        <v>-5.0000000000000001E-3</v>
      </c>
      <c r="DG17" s="322">
        <v>0.15</v>
      </c>
      <c r="DH17" s="322">
        <v>-0.2</v>
      </c>
      <c r="DI17" s="322">
        <v>-0.1</v>
      </c>
      <c r="DJ17" s="322">
        <v>-0.1</v>
      </c>
      <c r="DK17" s="367">
        <v>-0.05</v>
      </c>
      <c r="DL17" s="367">
        <v>-0.05</v>
      </c>
      <c r="DM17" s="322">
        <v>0.122</v>
      </c>
      <c r="DN17" s="322"/>
      <c r="DO17" s="323">
        <v>0</v>
      </c>
      <c r="DP17" s="324">
        <v>0.9</v>
      </c>
      <c r="DQ17" s="324">
        <v>119.1</v>
      </c>
      <c r="DR17" s="133"/>
      <c r="DS17" s="975"/>
      <c r="DT17" s="975"/>
      <c r="DU17" s="305">
        <v>0.05</v>
      </c>
      <c r="DV17" s="313">
        <v>0.95</v>
      </c>
      <c r="DW17" s="325">
        <v>1</v>
      </c>
      <c r="DX17" s="326">
        <v>0.05</v>
      </c>
      <c r="DY17" s="327">
        <v>0.95</v>
      </c>
      <c r="DZ17" s="328">
        <v>1</v>
      </c>
      <c r="EA17" s="329">
        <v>8.9999999999999993E-3</v>
      </c>
      <c r="EB17" s="329">
        <v>4.1000000000000002E-2</v>
      </c>
      <c r="EC17" s="330">
        <v>0.95</v>
      </c>
      <c r="ED17" s="331">
        <v>0.79400000000000004</v>
      </c>
      <c r="EE17" s="261">
        <v>0.78</v>
      </c>
      <c r="EF17" s="261">
        <v>0.08</v>
      </c>
      <c r="EG17" s="261">
        <v>0.04</v>
      </c>
      <c r="EH17" s="261">
        <v>0.1</v>
      </c>
      <c r="EI17" s="354">
        <v>0.879</v>
      </c>
      <c r="EJ17" s="354">
        <v>0.76800000000000002</v>
      </c>
      <c r="EK17" s="354">
        <v>0.755</v>
      </c>
      <c r="EL17" s="354">
        <v>0.85099999999999998</v>
      </c>
      <c r="EM17" s="354">
        <v>0.79400000000000004</v>
      </c>
      <c r="EN17" s="352">
        <v>0.85</v>
      </c>
      <c r="EO17" s="336">
        <v>0.77</v>
      </c>
      <c r="EP17" s="337">
        <v>0.04</v>
      </c>
      <c r="EQ17" s="337">
        <v>6.4000000000000001E-2</v>
      </c>
      <c r="ER17" s="337">
        <v>0.126</v>
      </c>
      <c r="ES17" s="336">
        <v>0.90200000000000002</v>
      </c>
      <c r="ET17" s="336">
        <v>0.93400000000000005</v>
      </c>
      <c r="EU17" s="336">
        <v>0.76800000000000002</v>
      </c>
      <c r="EV17" s="336">
        <v>0.65</v>
      </c>
      <c r="EW17" s="337">
        <v>0.1</v>
      </c>
      <c r="EX17" s="337">
        <v>0.124</v>
      </c>
      <c r="EY17" s="337">
        <v>0.126</v>
      </c>
      <c r="EZ17" s="331"/>
      <c r="FA17" s="332">
        <v>0.63300000000000001</v>
      </c>
      <c r="FB17" s="332">
        <v>9.6000000000000002E-2</v>
      </c>
      <c r="FC17" s="332">
        <v>0.11799999999999999</v>
      </c>
      <c r="FD17" s="332">
        <v>0.153</v>
      </c>
      <c r="FE17" s="354">
        <v>0.54200000000000004</v>
      </c>
      <c r="FF17" s="332">
        <v>0.6</v>
      </c>
      <c r="FG17" s="332">
        <v>0.1</v>
      </c>
      <c r="FH17" s="332">
        <v>0.2</v>
      </c>
      <c r="FI17" s="261">
        <v>0.1</v>
      </c>
      <c r="FJ17" s="354">
        <v>0.55100000000000005</v>
      </c>
      <c r="FK17" s="261">
        <v>0.64900000000000002</v>
      </c>
      <c r="FL17" s="332">
        <v>7.0000000000000007E-2</v>
      </c>
      <c r="FM17" s="332">
        <v>6.0999999999999999E-2</v>
      </c>
      <c r="FN17" s="332">
        <v>0.22</v>
      </c>
      <c r="FO17" s="354">
        <v>0.86499999999999999</v>
      </c>
      <c r="FP17" s="332">
        <v>0.625</v>
      </c>
      <c r="FQ17" s="332">
        <v>0.125</v>
      </c>
      <c r="FR17" s="332">
        <v>0.125</v>
      </c>
      <c r="FS17" s="332">
        <v>0.125</v>
      </c>
      <c r="FT17" s="354">
        <v>0.69299999999999995</v>
      </c>
      <c r="FU17" s="338"/>
      <c r="FV17" s="383"/>
      <c r="FW17" s="383"/>
      <c r="FX17" s="339"/>
      <c r="FY17" s="339"/>
      <c r="FZ17" s="339"/>
      <c r="GA17" s="383"/>
      <c r="GB17" s="383"/>
      <c r="GC17" s="340"/>
      <c r="GD17" s="341"/>
      <c r="GE17" s="354"/>
      <c r="GF17" s="394">
        <v>153</v>
      </c>
      <c r="GG17" s="394">
        <v>284</v>
      </c>
      <c r="GH17" s="354">
        <v>0.53873239436619713</v>
      </c>
      <c r="GI17" s="354"/>
      <c r="GJ17" s="392"/>
      <c r="GK17" s="393"/>
      <c r="GL17" s="393"/>
      <c r="GM17" s="336"/>
      <c r="GN17" s="146"/>
      <c r="GO17" s="146"/>
      <c r="GP17" s="393"/>
      <c r="GQ17" s="393"/>
      <c r="GR17" s="146"/>
      <c r="GS17" s="393"/>
      <c r="GT17" s="146"/>
      <c r="GU17" s="885"/>
      <c r="GV17" s="886"/>
      <c r="GW17" s="873"/>
      <c r="GX17" s="394"/>
      <c r="GY17" s="394"/>
      <c r="GZ17" s="144"/>
      <c r="HA17" s="144"/>
      <c r="HB17" s="145"/>
      <c r="HC17" s="181"/>
      <c r="HD17" s="146"/>
      <c r="HE17" s="146"/>
      <c r="HF17" s="146"/>
      <c r="HG17" s="146"/>
      <c r="HH17" s="143"/>
      <c r="HI17" s="144"/>
      <c r="HJ17" s="144"/>
      <c r="HK17" s="144"/>
      <c r="HL17" s="144"/>
      <c r="HM17" s="181"/>
      <c r="HN17" s="146"/>
      <c r="HO17" s="146"/>
      <c r="HP17" s="146"/>
      <c r="HQ17" s="146"/>
      <c r="HR17" s="143"/>
      <c r="HS17" s="144"/>
      <c r="HT17" s="144"/>
      <c r="HU17" s="144"/>
      <c r="HV17" s="144"/>
      <c r="HW17" s="143"/>
      <c r="HX17" s="144"/>
      <c r="HY17" s="144"/>
      <c r="HZ17" s="144"/>
      <c r="IA17" s="145"/>
      <c r="IB17" s="352"/>
      <c r="IC17" s="336"/>
      <c r="ID17" s="336"/>
      <c r="IE17" s="336"/>
      <c r="IF17" s="336"/>
      <c r="IG17" s="336"/>
      <c r="IH17" s="336"/>
      <c r="II17" s="353"/>
      <c r="IJ17" s="331"/>
      <c r="IK17" s="354"/>
      <c r="IL17" s="354"/>
      <c r="IM17" s="354"/>
      <c r="IN17" s="354"/>
      <c r="IO17" s="355">
        <v>0</v>
      </c>
      <c r="IP17" s="356">
        <v>2</v>
      </c>
      <c r="IQ17" s="356">
        <v>3</v>
      </c>
      <c r="IR17" s="357">
        <v>3</v>
      </c>
      <c r="IS17" s="358">
        <v>2E-3</v>
      </c>
      <c r="IT17" s="359">
        <v>0.04</v>
      </c>
      <c r="IU17" s="359">
        <v>0.04</v>
      </c>
      <c r="IV17" s="272">
        <v>0.7</v>
      </c>
      <c r="IW17" s="360">
        <v>0.8</v>
      </c>
      <c r="IX17" s="360">
        <v>0.2</v>
      </c>
      <c r="IY17" s="358">
        <v>-0.15590000000000001</v>
      </c>
      <c r="IZ17" s="694"/>
      <c r="JA17" s="694"/>
      <c r="JB17" s="1021">
        <v>-2.7199999999999998E-2</v>
      </c>
      <c r="JC17" s="694"/>
      <c r="JD17" s="359"/>
      <c r="JE17" s="359">
        <v>1.1000000000000001</v>
      </c>
      <c r="JF17" s="359">
        <v>0.1</v>
      </c>
      <c r="JG17" s="359">
        <v>-1.1000000000000001</v>
      </c>
      <c r="JH17" s="361">
        <v>-0.1</v>
      </c>
      <c r="JI17" s="362">
        <v>0.59399999999999997</v>
      </c>
      <c r="JJ17" s="360">
        <v>0.75600000000000001</v>
      </c>
      <c r="JK17" s="360">
        <v>0.29399999999999993</v>
      </c>
      <c r="JL17" s="360">
        <v>0.05</v>
      </c>
      <c r="JM17" s="363">
        <v>0.65600000000000003</v>
      </c>
      <c r="JN17" s="358">
        <v>0.56100000000000005</v>
      </c>
      <c r="JO17" s="359">
        <v>0.63</v>
      </c>
      <c r="JP17" s="359">
        <v>0.41999999999999993</v>
      </c>
      <c r="JQ17" s="359">
        <v>0.05</v>
      </c>
      <c r="JR17" s="361">
        <v>0.53</v>
      </c>
      <c r="JS17" s="362"/>
      <c r="JT17" s="808"/>
      <c r="JU17" s="808"/>
      <c r="JV17" s="360">
        <v>0.11310000000000001</v>
      </c>
      <c r="JW17" s="808"/>
      <c r="JX17" s="808"/>
      <c r="JY17" s="364">
        <v>0.05</v>
      </c>
      <c r="JZ17" s="364">
        <v>0.05</v>
      </c>
      <c r="KA17" s="364">
        <v>0.05</v>
      </c>
      <c r="KB17" s="364">
        <v>-0.05</v>
      </c>
      <c r="KC17" s="364">
        <v>-0.05</v>
      </c>
      <c r="KD17" s="364">
        <v>-0.05</v>
      </c>
      <c r="KE17" s="358">
        <v>0.58599999999999997</v>
      </c>
      <c r="KF17" s="365">
        <v>0.55000000000000004</v>
      </c>
      <c r="KG17" s="365">
        <v>0.34999999999999987</v>
      </c>
      <c r="KH17" s="365">
        <v>0.05</v>
      </c>
      <c r="KI17" s="365">
        <v>0.1</v>
      </c>
      <c r="KJ17" s="365">
        <v>0.05</v>
      </c>
      <c r="KK17" s="366">
        <v>0.45000000000000007</v>
      </c>
      <c r="KL17" s="362"/>
      <c r="KM17" s="360"/>
      <c r="KN17" s="363"/>
      <c r="KO17" s="135"/>
      <c r="KP17" s="191">
        <v>6</v>
      </c>
      <c r="KQ17" s="191">
        <v>2</v>
      </c>
      <c r="KR17" s="192">
        <v>8</v>
      </c>
      <c r="KS17" s="367"/>
      <c r="KT17" s="195">
        <v>0.8</v>
      </c>
      <c r="KU17" s="371">
        <v>0.2</v>
      </c>
      <c r="KV17" s="196"/>
      <c r="KW17" s="197">
        <v>0.6</v>
      </c>
      <c r="KX17" s="197">
        <v>0.25</v>
      </c>
      <c r="KY17" s="368">
        <v>0.15</v>
      </c>
      <c r="KZ17" s="194"/>
      <c r="LA17" s="285">
        <v>-0.1</v>
      </c>
      <c r="LB17" s="285">
        <v>-0.1</v>
      </c>
      <c r="LC17" s="285">
        <v>-0.1</v>
      </c>
      <c r="LD17" s="369"/>
      <c r="LE17" s="386"/>
      <c r="LF17" s="370"/>
      <c r="LG17" s="194"/>
      <c r="LH17" s="385">
        <v>0.75</v>
      </c>
      <c r="LI17" s="195">
        <v>0.55000000000000004</v>
      </c>
      <c r="LJ17" s="195">
        <v>0.1</v>
      </c>
      <c r="LK17" s="371">
        <v>0.35</v>
      </c>
      <c r="LL17" s="197"/>
      <c r="LM17" s="197">
        <v>0.8</v>
      </c>
      <c r="LN17" s="197">
        <v>0.6</v>
      </c>
      <c r="LO17" s="197">
        <v>0.1</v>
      </c>
      <c r="LP17" s="368">
        <v>0.3</v>
      </c>
      <c r="LQ17" s="198"/>
      <c r="LR17" s="199">
        <v>1.9</v>
      </c>
      <c r="LS17" s="200">
        <v>2.1</v>
      </c>
    </row>
    <row r="18" spans="1:331" s="168" customFormat="1" ht="13.5" thickBot="1">
      <c r="A18" s="419">
        <v>42795</v>
      </c>
      <c r="B18" s="951">
        <v>3</v>
      </c>
      <c r="C18" s="954">
        <v>2017</v>
      </c>
      <c r="D18" s="420"/>
      <c r="E18" s="420"/>
      <c r="F18" s="420"/>
      <c r="G18" s="420"/>
      <c r="H18" s="421"/>
      <c r="I18" s="422"/>
      <c r="J18" s="119"/>
      <c r="K18" s="120"/>
      <c r="L18" s="120"/>
      <c r="M18" s="120"/>
      <c r="N18" s="123"/>
      <c r="O18" s="120"/>
      <c r="P18" s="120"/>
      <c r="Q18" s="121"/>
      <c r="R18" s="744"/>
      <c r="S18" s="423"/>
      <c r="T18" s="423"/>
      <c r="U18" s="423"/>
      <c r="V18" s="745"/>
      <c r="W18" s="119"/>
      <c r="X18" s="120"/>
      <c r="Y18" s="120"/>
      <c r="Z18" s="120"/>
      <c r="AA18" s="121"/>
      <c r="AB18" s="205"/>
      <c r="AC18" s="205"/>
      <c r="AD18" s="206"/>
      <c r="AE18" s="205"/>
      <c r="AF18" s="205"/>
      <c r="AG18" s="206"/>
      <c r="AH18" s="205"/>
      <c r="AI18" s="205"/>
      <c r="AJ18" s="206"/>
      <c r="AK18" s="205"/>
      <c r="AL18" s="205"/>
      <c r="AM18" s="1068"/>
      <c r="AN18" s="1069">
        <v>4</v>
      </c>
      <c r="AO18" s="1069">
        <v>0.34</v>
      </c>
      <c r="AP18" s="1069">
        <v>0.28000000000000003</v>
      </c>
      <c r="AQ18" s="1070">
        <v>0.12</v>
      </c>
      <c r="AR18" s="128"/>
      <c r="AS18" s="129">
        <v>1</v>
      </c>
      <c r="AT18" s="129">
        <v>0.09</v>
      </c>
      <c r="AU18" s="129">
        <v>0.1</v>
      </c>
      <c r="AV18" s="130">
        <v>0.1</v>
      </c>
      <c r="AW18" s="132">
        <v>2</v>
      </c>
      <c r="AX18" s="133"/>
      <c r="AY18" s="302">
        <v>1.1000000000000001E-3</v>
      </c>
      <c r="AZ18" s="302"/>
      <c r="BA18" s="302">
        <v>5.0000000000000001E-3</v>
      </c>
      <c r="BB18" s="302">
        <v>2.5999999999999999E-3</v>
      </c>
      <c r="BC18" s="302">
        <v>2.3999999999999998E-3</v>
      </c>
      <c r="BD18" s="303"/>
      <c r="BE18" s="128">
        <v>0</v>
      </c>
      <c r="BF18" s="129"/>
      <c r="BG18" s="131">
        <v>0</v>
      </c>
      <c r="BH18" s="131">
        <v>4.0000000000000001E-3</v>
      </c>
      <c r="BI18" s="131">
        <v>2E-3</v>
      </c>
      <c r="BJ18" s="424">
        <v>1E-3</v>
      </c>
      <c r="BK18" s="425">
        <v>4.2999999999999997E-2</v>
      </c>
      <c r="BL18" s="426">
        <v>0.04</v>
      </c>
      <c r="BM18" s="427">
        <v>0.02</v>
      </c>
      <c r="BN18" s="1068"/>
      <c r="BO18" s="1069"/>
      <c r="BP18" s="1069"/>
      <c r="BQ18" s="1069"/>
      <c r="BR18" s="428">
        <v>0.2</v>
      </c>
      <c r="BS18" s="428">
        <v>0.2</v>
      </c>
      <c r="BT18" s="428">
        <v>0.6</v>
      </c>
      <c r="BU18" s="1069"/>
      <c r="BV18" s="1069"/>
      <c r="BW18" s="1070"/>
      <c r="BX18" s="429">
        <v>0.84</v>
      </c>
      <c r="BY18" s="430">
        <v>0.8</v>
      </c>
      <c r="BZ18" s="431">
        <v>0.2</v>
      </c>
      <c r="CA18" s="1068"/>
      <c r="CB18" s="1069"/>
      <c r="CC18" s="1069"/>
      <c r="CD18" s="428">
        <v>0.88</v>
      </c>
      <c r="CE18" s="428">
        <v>0.9</v>
      </c>
      <c r="CF18" s="305">
        <v>9.5000000000000001E-2</v>
      </c>
      <c r="CG18" s="305">
        <v>5.0000000000000044E-3</v>
      </c>
      <c r="CH18" s="432">
        <v>0.92600000000000005</v>
      </c>
      <c r="CI18" s="1068"/>
      <c r="CJ18" s="1069"/>
      <c r="CK18" s="1069"/>
      <c r="CL18" s="428">
        <v>1</v>
      </c>
      <c r="CM18" s="428">
        <v>0.99099999999999999</v>
      </c>
      <c r="CN18" s="432">
        <v>8.9999999999999993E-3</v>
      </c>
      <c r="CO18" s="138">
        <v>1</v>
      </c>
      <c r="CP18" s="433">
        <v>0</v>
      </c>
      <c r="CQ18" s="434">
        <v>0</v>
      </c>
      <c r="CR18" s="434">
        <v>0</v>
      </c>
      <c r="CS18" s="434">
        <v>1500000</v>
      </c>
      <c r="CT18" s="434">
        <v>-500000</v>
      </c>
      <c r="CU18" s="434">
        <v>0</v>
      </c>
      <c r="CV18" s="435">
        <v>3888000</v>
      </c>
      <c r="CW18" s="436">
        <v>3952000</v>
      </c>
      <c r="CX18" s="437">
        <v>-1.6194331983805668E-2</v>
      </c>
      <c r="CY18" s="437">
        <v>0.4</v>
      </c>
      <c r="CZ18" s="437">
        <v>-0.2</v>
      </c>
      <c r="DA18" s="438">
        <v>-0.2</v>
      </c>
      <c r="DB18" s="439">
        <v>0.99</v>
      </c>
      <c r="DC18" s="440">
        <v>0.05</v>
      </c>
      <c r="DD18" s="428">
        <v>0.02</v>
      </c>
      <c r="DE18" s="428">
        <v>0.93</v>
      </c>
      <c r="DF18" s="772">
        <v>-0.04</v>
      </c>
      <c r="DG18" s="441">
        <v>0.15</v>
      </c>
      <c r="DH18" s="441">
        <v>-0.2</v>
      </c>
      <c r="DI18" s="441">
        <v>-0.1</v>
      </c>
      <c r="DJ18" s="441">
        <v>-0.1</v>
      </c>
      <c r="DK18" s="438">
        <v>-0.05</v>
      </c>
      <c r="DL18" s="438">
        <v>-0.05</v>
      </c>
      <c r="DM18" s="441">
        <v>0.13200000000000001</v>
      </c>
      <c r="DN18" s="441"/>
      <c r="DO18" s="442">
        <v>0</v>
      </c>
      <c r="DP18" s="443">
        <v>0.9</v>
      </c>
      <c r="DQ18" s="443">
        <v>119.1</v>
      </c>
      <c r="DR18" s="1069"/>
      <c r="DS18" s="976"/>
      <c r="DT18" s="976"/>
      <c r="DU18" s="428">
        <v>0.05</v>
      </c>
      <c r="DV18" s="444">
        <v>0.95</v>
      </c>
      <c r="DW18" s="445">
        <v>1</v>
      </c>
      <c r="DX18" s="437">
        <v>0.05</v>
      </c>
      <c r="DY18" s="446">
        <v>0.95</v>
      </c>
      <c r="DZ18" s="447">
        <v>1</v>
      </c>
      <c r="EA18" s="448">
        <v>8.9999999999999993E-3</v>
      </c>
      <c r="EB18" s="448">
        <v>4.1000000000000002E-2</v>
      </c>
      <c r="EC18" s="449">
        <v>0.95</v>
      </c>
      <c r="ED18" s="450">
        <v>0.71899999999999997</v>
      </c>
      <c r="EE18" s="451">
        <v>0.78</v>
      </c>
      <c r="EF18" s="451">
        <v>0.08</v>
      </c>
      <c r="EG18" s="451">
        <v>0.04</v>
      </c>
      <c r="EH18" s="451">
        <v>0.1</v>
      </c>
      <c r="EI18" s="452">
        <v>0.85899999999999999</v>
      </c>
      <c r="EJ18" s="452">
        <v>0.77600000000000002</v>
      </c>
      <c r="EK18" s="452">
        <v>0.73899999999999999</v>
      </c>
      <c r="EL18" s="452">
        <v>0.68</v>
      </c>
      <c r="EM18" s="452">
        <v>0.65900000000000003</v>
      </c>
      <c r="EN18" s="453">
        <v>0.82799999999999996</v>
      </c>
      <c r="EO18" s="454">
        <v>0.77</v>
      </c>
      <c r="EP18" s="455">
        <v>0.04</v>
      </c>
      <c r="EQ18" s="455">
        <v>6.4000000000000001E-2</v>
      </c>
      <c r="ER18" s="455">
        <v>0.126</v>
      </c>
      <c r="ES18" s="454">
        <v>0.879</v>
      </c>
      <c r="ET18" s="454">
        <v>0.89400000000000002</v>
      </c>
      <c r="EU18" s="454">
        <v>0.754</v>
      </c>
      <c r="EV18" s="454">
        <v>0.65</v>
      </c>
      <c r="EW18" s="455">
        <v>0.1</v>
      </c>
      <c r="EX18" s="455">
        <v>0.124</v>
      </c>
      <c r="EY18" s="455">
        <v>0.126</v>
      </c>
      <c r="EZ18" s="450"/>
      <c r="FA18" s="456">
        <v>0.63300000000000001</v>
      </c>
      <c r="FB18" s="456">
        <v>9.6000000000000002E-2</v>
      </c>
      <c r="FC18" s="456">
        <v>0.11799999999999999</v>
      </c>
      <c r="FD18" s="456">
        <v>0.153</v>
      </c>
      <c r="FE18" s="452">
        <v>0.5</v>
      </c>
      <c r="FF18" s="456">
        <v>0.6</v>
      </c>
      <c r="FG18" s="456">
        <v>0.1</v>
      </c>
      <c r="FH18" s="456">
        <v>0.2</v>
      </c>
      <c r="FI18" s="451">
        <v>0.1</v>
      </c>
      <c r="FJ18" s="452">
        <v>0.53700000000000003</v>
      </c>
      <c r="FK18" s="451">
        <v>0.64900000000000002</v>
      </c>
      <c r="FL18" s="456">
        <v>7.0000000000000007E-2</v>
      </c>
      <c r="FM18" s="456">
        <v>6.0999999999999999E-2</v>
      </c>
      <c r="FN18" s="456">
        <v>0.22</v>
      </c>
      <c r="FO18" s="452">
        <v>0.77700000000000002</v>
      </c>
      <c r="FP18" s="456">
        <v>0.625</v>
      </c>
      <c r="FQ18" s="456">
        <v>0.125</v>
      </c>
      <c r="FR18" s="456">
        <v>0.125</v>
      </c>
      <c r="FS18" s="456">
        <v>0.125</v>
      </c>
      <c r="FT18" s="452">
        <v>0.80100000000000005</v>
      </c>
      <c r="FU18" s="457"/>
      <c r="FV18" s="991"/>
      <c r="FW18" s="991"/>
      <c r="FX18" s="458"/>
      <c r="FY18" s="458"/>
      <c r="FZ18" s="458"/>
      <c r="GA18" s="991"/>
      <c r="GB18" s="991"/>
      <c r="GC18" s="650"/>
      <c r="GD18" s="651"/>
      <c r="GE18" s="452"/>
      <c r="GF18" s="147">
        <v>158</v>
      </c>
      <c r="GG18" s="147">
        <v>297</v>
      </c>
      <c r="GH18" s="452">
        <v>0.53198653198653201</v>
      </c>
      <c r="GI18" s="460"/>
      <c r="GJ18" s="462"/>
      <c r="GK18" s="818"/>
      <c r="GL18" s="818"/>
      <c r="GM18" s="821"/>
      <c r="GN18" s="821"/>
      <c r="GO18" s="821"/>
      <c r="GP18" s="818"/>
      <c r="GQ18" s="818"/>
      <c r="GR18" s="821"/>
      <c r="GS18" s="819"/>
      <c r="GT18" s="821"/>
      <c r="GU18" s="889"/>
      <c r="GV18" s="890"/>
      <c r="GW18" s="891"/>
      <c r="GX18" s="459"/>
      <c r="GY18" s="459"/>
      <c r="GZ18" s="461"/>
      <c r="HA18" s="460"/>
      <c r="HB18" s="462"/>
      <c r="HC18" s="610"/>
      <c r="HD18" s="607"/>
      <c r="HE18" s="607"/>
      <c r="HF18" s="607"/>
      <c r="HG18" s="607"/>
      <c r="HH18" s="611"/>
      <c r="HI18" s="413"/>
      <c r="HJ18" s="413"/>
      <c r="HK18" s="413"/>
      <c r="HL18" s="413"/>
      <c r="HM18" s="965"/>
      <c r="HN18" s="608"/>
      <c r="HO18" s="608"/>
      <c r="HP18" s="608"/>
      <c r="HQ18" s="608"/>
      <c r="HR18" s="143"/>
      <c r="HS18" s="144"/>
      <c r="HT18" s="144"/>
      <c r="HU18" s="144"/>
      <c r="HV18" s="144"/>
      <c r="HW18" s="139"/>
      <c r="HX18" s="140"/>
      <c r="HY18" s="140"/>
      <c r="HZ18" s="140"/>
      <c r="IA18" s="970"/>
      <c r="IB18" s="352"/>
      <c r="IC18" s="336"/>
      <c r="ID18" s="336"/>
      <c r="IE18" s="336"/>
      <c r="IF18" s="336"/>
      <c r="IG18" s="336"/>
      <c r="IH18" s="336"/>
      <c r="II18" s="353"/>
      <c r="IJ18" s="331"/>
      <c r="IK18" s="354"/>
      <c r="IL18" s="354"/>
      <c r="IM18" s="354"/>
      <c r="IN18" s="354"/>
      <c r="IO18" s="468">
        <v>0</v>
      </c>
      <c r="IP18" s="469">
        <v>2</v>
      </c>
      <c r="IQ18" s="469">
        <v>3</v>
      </c>
      <c r="IR18" s="470">
        <v>3</v>
      </c>
      <c r="IS18" s="471">
        <v>2.0899999999999998E-2</v>
      </c>
      <c r="IT18" s="472">
        <v>0.04</v>
      </c>
      <c r="IU18" s="472">
        <v>0.04</v>
      </c>
      <c r="IV18" s="473">
        <v>0.92</v>
      </c>
      <c r="IW18" s="474">
        <v>0.8</v>
      </c>
      <c r="IX18" s="474">
        <v>0.2</v>
      </c>
      <c r="IY18" s="471">
        <v>-0.15</v>
      </c>
      <c r="IZ18" s="701"/>
      <c r="JA18" s="701"/>
      <c r="JB18" s="1019">
        <v>2.9700000000000001E-2</v>
      </c>
      <c r="JC18" s="701"/>
      <c r="JD18" s="472"/>
      <c r="JE18" s="359">
        <v>1.1000000000000001</v>
      </c>
      <c r="JF18" s="359">
        <v>0.1</v>
      </c>
      <c r="JG18" s="359">
        <v>-1.1000000000000001</v>
      </c>
      <c r="JH18" s="475">
        <v>-0.1</v>
      </c>
      <c r="JI18" s="476">
        <v>0.68379999999999996</v>
      </c>
      <c r="JJ18" s="474">
        <v>0.75600000000000001</v>
      </c>
      <c r="JK18" s="474">
        <v>0.29399999999999993</v>
      </c>
      <c r="JL18" s="474">
        <v>0.05</v>
      </c>
      <c r="JM18" s="477">
        <v>0.65600000000000003</v>
      </c>
      <c r="JN18" s="471">
        <v>0.74919999999999998</v>
      </c>
      <c r="JO18" s="472">
        <v>0.63</v>
      </c>
      <c r="JP18" s="472">
        <v>0.41999999999999993</v>
      </c>
      <c r="JQ18" s="472">
        <v>0.05</v>
      </c>
      <c r="JR18" s="475">
        <v>0.53</v>
      </c>
      <c r="JS18" s="476"/>
      <c r="JT18" s="806"/>
      <c r="JU18" s="806"/>
      <c r="JV18" s="474">
        <v>0.10100000000000001</v>
      </c>
      <c r="JW18" s="806"/>
      <c r="JX18" s="806"/>
      <c r="JY18" s="478">
        <v>0.05</v>
      </c>
      <c r="JZ18" s="478">
        <v>0.05</v>
      </c>
      <c r="KA18" s="478">
        <v>0.05</v>
      </c>
      <c r="KB18" s="478">
        <v>-0.05</v>
      </c>
      <c r="KC18" s="478">
        <v>-0.05</v>
      </c>
      <c r="KD18" s="478">
        <v>-0.05</v>
      </c>
      <c r="KE18" s="471">
        <v>0.59130000000000005</v>
      </c>
      <c r="KF18" s="479">
        <v>0.55000000000000004</v>
      </c>
      <c r="KG18" s="479">
        <v>0.34999999999999987</v>
      </c>
      <c r="KH18" s="479">
        <v>0.05</v>
      </c>
      <c r="KI18" s="479">
        <v>0.1</v>
      </c>
      <c r="KJ18" s="479">
        <v>0.05</v>
      </c>
      <c r="KK18" s="480">
        <v>0.45000000000000007</v>
      </c>
      <c r="KL18" s="476"/>
      <c r="KM18" s="474"/>
      <c r="KN18" s="477"/>
      <c r="KO18" s="155">
        <v>14</v>
      </c>
      <c r="KP18" s="191">
        <v>6</v>
      </c>
      <c r="KQ18" s="191">
        <v>2</v>
      </c>
      <c r="KR18" s="192">
        <v>8</v>
      </c>
      <c r="KS18" s="162">
        <v>1</v>
      </c>
      <c r="KT18" s="195">
        <v>0.8</v>
      </c>
      <c r="KU18" s="371">
        <v>0.2</v>
      </c>
      <c r="KV18" s="163">
        <v>0</v>
      </c>
      <c r="KW18" s="164">
        <v>0.6</v>
      </c>
      <c r="KX18" s="164">
        <v>0.25</v>
      </c>
      <c r="KY18" s="482">
        <v>0.15</v>
      </c>
      <c r="KZ18" s="161">
        <v>0.54086132075471693</v>
      </c>
      <c r="LA18" s="707">
        <v>-0.1</v>
      </c>
      <c r="LB18" s="707">
        <v>-0.1</v>
      </c>
      <c r="LC18" s="707">
        <v>-0.1</v>
      </c>
      <c r="LD18" s="483"/>
      <c r="LE18" s="484"/>
      <c r="LF18" s="485"/>
      <c r="LG18" s="161">
        <v>0.81</v>
      </c>
      <c r="LH18" s="707">
        <v>0.75</v>
      </c>
      <c r="LI18" s="162">
        <v>0.55000000000000004</v>
      </c>
      <c r="LJ18" s="162">
        <v>0.1</v>
      </c>
      <c r="LK18" s="481">
        <v>0.35</v>
      </c>
      <c r="LL18" s="164">
        <v>0.94</v>
      </c>
      <c r="LM18" s="164">
        <v>0.8</v>
      </c>
      <c r="LN18" s="164">
        <v>0.6</v>
      </c>
      <c r="LO18" s="164">
        <v>0.1</v>
      </c>
      <c r="LP18" s="482">
        <v>0.3</v>
      </c>
      <c r="LQ18" s="165">
        <v>1</v>
      </c>
      <c r="LR18" s="166">
        <v>1.9</v>
      </c>
      <c r="LS18" s="167">
        <v>2.1</v>
      </c>
    </row>
    <row r="19" spans="1:331">
      <c r="A19" s="201">
        <v>42826</v>
      </c>
      <c r="B19" s="949">
        <v>4</v>
      </c>
      <c r="C19" s="948">
        <v>2017</v>
      </c>
      <c r="D19" s="486">
        <v>5265</v>
      </c>
      <c r="E19" s="487"/>
      <c r="F19" s="487"/>
      <c r="G19" s="487"/>
      <c r="H19" s="488"/>
      <c r="I19" s="489"/>
      <c r="J19" s="490"/>
      <c r="K19" s="491"/>
      <c r="L19" s="492">
        <v>8</v>
      </c>
      <c r="M19" s="493">
        <v>1.5194681861348527E-3</v>
      </c>
      <c r="N19" s="549">
        <v>1.0197190600250714E-3</v>
      </c>
      <c r="O19" s="494">
        <v>1E-3</v>
      </c>
      <c r="P19" s="494">
        <v>5.0000000000000001E-4</v>
      </c>
      <c r="Q19" s="495">
        <v>5.0000000000000001E-4</v>
      </c>
      <c r="R19" s="496"/>
      <c r="S19" s="497">
        <v>0.8</v>
      </c>
      <c r="T19" s="498">
        <v>0.25</v>
      </c>
      <c r="U19" s="498">
        <v>0.15</v>
      </c>
      <c r="V19" s="498">
        <v>0.6</v>
      </c>
      <c r="W19" s="490"/>
      <c r="X19" s="499">
        <v>0.33</v>
      </c>
      <c r="Y19" s="499">
        <v>0.25</v>
      </c>
      <c r="Z19" s="499">
        <v>0.15</v>
      </c>
      <c r="AA19" s="500">
        <v>0.6</v>
      </c>
      <c r="AB19" s="501"/>
      <c r="AC19" s="502"/>
      <c r="AD19" s="503"/>
      <c r="AE19" s="502"/>
      <c r="AF19" s="502"/>
      <c r="AG19" s="503"/>
      <c r="AH19" s="502"/>
      <c r="AI19" s="502"/>
      <c r="AJ19" s="503"/>
      <c r="AK19" s="504">
        <v>0</v>
      </c>
      <c r="AL19" s="505">
        <v>1</v>
      </c>
      <c r="AM19" s="562"/>
      <c r="AN19" s="563"/>
      <c r="AO19" s="563"/>
      <c r="AP19" s="133">
        <v>0.28000000000000003</v>
      </c>
      <c r="AQ19" s="298">
        <v>0.12</v>
      </c>
      <c r="AR19" s="506"/>
      <c r="AS19" s="507"/>
      <c r="AT19" s="507"/>
      <c r="AU19" s="208">
        <v>0.1</v>
      </c>
      <c r="AV19" s="209">
        <v>0.1</v>
      </c>
      <c r="AW19" s="506"/>
      <c r="AX19" s="507"/>
      <c r="AY19" s="508"/>
      <c r="AZ19" s="210"/>
      <c r="BA19" s="210">
        <v>5.0000000000000001E-3</v>
      </c>
      <c r="BB19" s="210">
        <v>2.5999999999999999E-3</v>
      </c>
      <c r="BC19" s="210">
        <v>2.3999999999999998E-3</v>
      </c>
      <c r="BD19" s="211"/>
      <c r="BE19" s="506"/>
      <c r="BF19" s="507"/>
      <c r="BG19" s="508"/>
      <c r="BH19" s="210">
        <v>4.0000000000000001E-3</v>
      </c>
      <c r="BI19" s="210">
        <v>2E-3</v>
      </c>
      <c r="BJ19" s="211">
        <v>1E-3</v>
      </c>
      <c r="BK19" s="509">
        <v>4.0300000000000002E-2</v>
      </c>
      <c r="BL19" s="213">
        <v>0.04</v>
      </c>
      <c r="BM19" s="213">
        <v>0.02</v>
      </c>
      <c r="BN19" s="81"/>
      <c r="BO19" s="82"/>
      <c r="BP19" s="82"/>
      <c r="BQ19" s="82"/>
      <c r="BR19" s="217">
        <v>0.2</v>
      </c>
      <c r="BS19" s="217">
        <v>0.2</v>
      </c>
      <c r="BT19" s="217">
        <v>0.6</v>
      </c>
      <c r="BU19" s="82"/>
      <c r="BV19" s="82"/>
      <c r="BW19" s="83"/>
      <c r="BX19" s="789">
        <v>0.81359999999999999</v>
      </c>
      <c r="BY19" s="510">
        <v>0.8</v>
      </c>
      <c r="BZ19" s="511">
        <v>0.2</v>
      </c>
      <c r="CA19" s="506"/>
      <c r="CB19" s="507"/>
      <c r="CC19" s="507"/>
      <c r="CD19" s="512"/>
      <c r="CE19" s="220">
        <v>0.05</v>
      </c>
      <c r="CF19" s="220">
        <v>9.5000000000000001E-2</v>
      </c>
      <c r="CG19" s="220">
        <v>0.85499999999999998</v>
      </c>
      <c r="CH19" s="513"/>
      <c r="CI19" s="81"/>
      <c r="CJ19" s="82"/>
      <c r="CK19" s="82"/>
      <c r="CL19" s="217">
        <v>1</v>
      </c>
      <c r="CM19" s="217">
        <v>0.99099999999999999</v>
      </c>
      <c r="CN19" s="222">
        <v>8.9999999999999993E-3</v>
      </c>
      <c r="CO19" s="223"/>
      <c r="CP19" s="514">
        <v>1071000</v>
      </c>
      <c r="CQ19" s="515"/>
      <c r="CR19" s="317">
        <v>1071000</v>
      </c>
      <c r="CS19" s="317">
        <v>1500000</v>
      </c>
      <c r="CT19" s="317">
        <v>-500000</v>
      </c>
      <c r="CU19" s="516">
        <v>0</v>
      </c>
      <c r="CV19" s="517"/>
      <c r="CW19" s="518"/>
      <c r="CX19" s="320" t="s">
        <v>469</v>
      </c>
      <c r="CY19" s="320">
        <v>0.4</v>
      </c>
      <c r="CZ19" s="320">
        <v>-0.2</v>
      </c>
      <c r="DA19" s="519">
        <v>-0.2</v>
      </c>
      <c r="DB19" s="1077"/>
      <c r="DC19" s="228">
        <v>0.05</v>
      </c>
      <c r="DD19" s="220">
        <v>0.02</v>
      </c>
      <c r="DE19" s="220">
        <v>0.93</v>
      </c>
      <c r="DF19" s="770">
        <v>-0.11899999999999999</v>
      </c>
      <c r="DG19" s="229">
        <v>0.15</v>
      </c>
      <c r="DH19" s="229">
        <v>-0.2</v>
      </c>
      <c r="DI19" s="229">
        <v>-0.1</v>
      </c>
      <c r="DJ19" s="229">
        <v>-0.1</v>
      </c>
      <c r="DK19" s="520">
        <v>-0.05</v>
      </c>
      <c r="DL19" s="520">
        <v>-0.05</v>
      </c>
      <c r="DM19" s="229">
        <v>-3.0000000000000001E-3</v>
      </c>
      <c r="DN19" s="229">
        <v>0</v>
      </c>
      <c r="DO19" s="231">
        <v>1</v>
      </c>
      <c r="DP19" s="232">
        <v>0.9</v>
      </c>
      <c r="DQ19" s="232">
        <v>119.1</v>
      </c>
      <c r="DR19" s="521">
        <v>1</v>
      </c>
      <c r="DS19" s="977"/>
      <c r="DT19" s="977"/>
      <c r="DU19" s="521">
        <v>0.05</v>
      </c>
      <c r="DV19" s="233">
        <v>0.95</v>
      </c>
      <c r="DW19" s="234">
        <v>1</v>
      </c>
      <c r="DX19" s="235">
        <v>0.05</v>
      </c>
      <c r="DY19" s="236">
        <v>0.95</v>
      </c>
      <c r="DZ19" s="237">
        <v>1</v>
      </c>
      <c r="EA19" s="238">
        <v>8.9999999999999993E-3</v>
      </c>
      <c r="EB19" s="238">
        <v>4.1000000000000002E-2</v>
      </c>
      <c r="EC19" s="239">
        <v>0.95</v>
      </c>
      <c r="ED19" s="522">
        <v>0.68200000000000005</v>
      </c>
      <c r="EE19" s="241">
        <v>0.78</v>
      </c>
      <c r="EF19" s="241">
        <v>0.08</v>
      </c>
      <c r="EG19" s="241">
        <v>0.04</v>
      </c>
      <c r="EH19" s="241">
        <v>0.1</v>
      </c>
      <c r="EI19" s="523">
        <v>0.76</v>
      </c>
      <c r="EJ19" s="523">
        <v>0.63400000000000001</v>
      </c>
      <c r="EK19" s="523">
        <v>0.65100000000000002</v>
      </c>
      <c r="EL19" s="523">
        <v>0.79200000000000004</v>
      </c>
      <c r="EM19" s="523">
        <v>0.57499999999999996</v>
      </c>
      <c r="EN19" s="524">
        <v>0.81299999999999994</v>
      </c>
      <c r="EO19" s="244">
        <v>0.77</v>
      </c>
      <c r="EP19" s="245">
        <v>0.04</v>
      </c>
      <c r="EQ19" s="245">
        <v>6.4000000000000001E-2</v>
      </c>
      <c r="ER19" s="245">
        <v>0.126</v>
      </c>
      <c r="ES19" s="525">
        <v>0.92300000000000004</v>
      </c>
      <c r="ET19" s="525">
        <v>0.78600000000000003</v>
      </c>
      <c r="EU19" s="525">
        <v>0.74099999999999999</v>
      </c>
      <c r="EV19" s="244">
        <v>0.65</v>
      </c>
      <c r="EW19" s="245">
        <v>0.1</v>
      </c>
      <c r="EX19" s="245">
        <v>0.124</v>
      </c>
      <c r="EY19" s="245">
        <v>0.126</v>
      </c>
      <c r="EZ19" s="246">
        <v>0.68400000000000005</v>
      </c>
      <c r="FA19" s="247">
        <v>0.63300000000000001</v>
      </c>
      <c r="FB19" s="247">
        <v>9.6000000000000002E-2</v>
      </c>
      <c r="FC19" s="247">
        <v>0.11799999999999999</v>
      </c>
      <c r="FD19" s="247">
        <v>0.153</v>
      </c>
      <c r="FE19" s="523">
        <v>0.52300000000000002</v>
      </c>
      <c r="FF19" s="247">
        <v>0.6</v>
      </c>
      <c r="FG19" s="247">
        <v>0.1</v>
      </c>
      <c r="FH19" s="247">
        <v>0.2</v>
      </c>
      <c r="FI19" s="241">
        <v>0.1</v>
      </c>
      <c r="FJ19" s="523">
        <v>0.69099999999999995</v>
      </c>
      <c r="FK19" s="241">
        <v>0.64900000000000002</v>
      </c>
      <c r="FL19" s="247">
        <v>7.0000000000000007E-2</v>
      </c>
      <c r="FM19" s="247">
        <v>6.0999999999999999E-2</v>
      </c>
      <c r="FN19" s="247">
        <v>0.22</v>
      </c>
      <c r="FO19" s="523">
        <v>0.71099999999999997</v>
      </c>
      <c r="FP19" s="247">
        <v>0.625</v>
      </c>
      <c r="FQ19" s="247">
        <v>0.125</v>
      </c>
      <c r="FR19" s="247">
        <v>0.125</v>
      </c>
      <c r="FS19" s="247">
        <v>0.125</v>
      </c>
      <c r="FT19" s="523">
        <v>0.79600000000000004</v>
      </c>
      <c r="FU19" s="248">
        <v>1</v>
      </c>
      <c r="FV19" s="990"/>
      <c r="FW19" s="990"/>
      <c r="FX19" s="249">
        <v>0.9</v>
      </c>
      <c r="FY19" s="249">
        <v>0.1</v>
      </c>
      <c r="FZ19" s="249">
        <v>1</v>
      </c>
      <c r="GA19" s="990"/>
      <c r="GB19" s="995"/>
      <c r="GC19" s="340">
        <v>133</v>
      </c>
      <c r="GD19" s="341">
        <v>262</v>
      </c>
      <c r="GE19" s="413">
        <v>0.50763358778625955</v>
      </c>
      <c r="GF19" s="609">
        <v>120</v>
      </c>
      <c r="GG19" s="609">
        <v>233</v>
      </c>
      <c r="GH19" s="354">
        <v>0.51502145922746778</v>
      </c>
      <c r="GI19" s="572"/>
      <c r="GJ19" s="575"/>
      <c r="GK19" s="822">
        <v>10</v>
      </c>
      <c r="GL19" s="528">
        <v>60</v>
      </c>
      <c r="GM19" s="529">
        <v>0.14285714285714285</v>
      </c>
      <c r="GN19" s="530"/>
      <c r="GO19" s="530"/>
      <c r="GP19" s="820">
        <v>7</v>
      </c>
      <c r="GQ19" s="820">
        <v>62</v>
      </c>
      <c r="GR19" s="825">
        <v>0.11290322580645161</v>
      </c>
      <c r="GS19" s="820">
        <v>5</v>
      </c>
      <c r="GT19" s="535">
        <v>0.17910447761194029</v>
      </c>
      <c r="GU19" s="892">
        <v>3</v>
      </c>
      <c r="GV19" s="893">
        <v>66</v>
      </c>
      <c r="GW19" s="894">
        <v>4.3478260869565216E-2</v>
      </c>
      <c r="GX19" s="531">
        <v>3</v>
      </c>
      <c r="GY19" s="531">
        <v>69</v>
      </c>
      <c r="GZ19" s="532">
        <v>4.3478260869565216E-2</v>
      </c>
      <c r="HA19" s="532"/>
      <c r="HB19" s="532"/>
      <c r="HC19" s="533">
        <v>0.1111111111111111</v>
      </c>
      <c r="HD19" s="820">
        <v>14</v>
      </c>
      <c r="HE19" s="820">
        <v>126</v>
      </c>
      <c r="HF19" s="534"/>
      <c r="HG19" s="534"/>
      <c r="HH19" s="961">
        <v>6.25E-2</v>
      </c>
      <c r="HI19" s="531">
        <v>6</v>
      </c>
      <c r="HJ19" s="531">
        <v>96</v>
      </c>
      <c r="HK19" s="92"/>
      <c r="HL19" s="92"/>
      <c r="HM19" s="533">
        <v>5.0632911392405063E-2</v>
      </c>
      <c r="HN19" s="820">
        <v>4</v>
      </c>
      <c r="HO19" s="820">
        <v>79</v>
      </c>
      <c r="HP19" s="94"/>
      <c r="HQ19" s="99"/>
      <c r="HR19" s="961">
        <v>6.4814814814814811E-2</v>
      </c>
      <c r="HS19" s="531">
        <v>7</v>
      </c>
      <c r="HT19" s="531">
        <v>108</v>
      </c>
      <c r="HU19" s="92"/>
      <c r="HV19" s="523"/>
      <c r="HW19" s="961">
        <v>9.5238095238095233E-2</v>
      </c>
      <c r="HX19" s="531">
        <v>6</v>
      </c>
      <c r="HY19" s="531">
        <v>63</v>
      </c>
      <c r="HZ19" s="92"/>
      <c r="IA19" s="92"/>
      <c r="IB19" s="533">
        <v>4.9844236760124609E-2</v>
      </c>
      <c r="IC19" s="820">
        <v>16</v>
      </c>
      <c r="ID19" s="820">
        <v>321</v>
      </c>
      <c r="IE19" s="529">
        <v>6.2084257206208429E-2</v>
      </c>
      <c r="IF19" s="820">
        <v>28</v>
      </c>
      <c r="IG19" s="820">
        <v>451</v>
      </c>
      <c r="IH19" s="525"/>
      <c r="II19" s="525"/>
      <c r="IJ19" s="961">
        <v>7.6923076923076927E-2</v>
      </c>
      <c r="IK19" s="531">
        <v>3</v>
      </c>
      <c r="IL19" s="531">
        <v>39</v>
      </c>
      <c r="IM19" s="523"/>
      <c r="IN19" s="527"/>
      <c r="IO19" s="536">
        <v>1</v>
      </c>
      <c r="IP19" s="268">
        <v>2</v>
      </c>
      <c r="IQ19" s="268">
        <v>3</v>
      </c>
      <c r="IR19" s="269">
        <v>3</v>
      </c>
      <c r="IS19" s="537">
        <v>2.2599999999999999E-2</v>
      </c>
      <c r="IT19" s="271">
        <v>0.04</v>
      </c>
      <c r="IU19" s="271">
        <v>0.04</v>
      </c>
      <c r="IV19" s="538">
        <v>0.93020000000000003</v>
      </c>
      <c r="IW19" s="273">
        <v>0.8</v>
      </c>
      <c r="IX19" s="273">
        <v>0.2</v>
      </c>
      <c r="IY19" s="537">
        <v>0.186</v>
      </c>
      <c r="IZ19" s="1012"/>
      <c r="JA19" s="1012"/>
      <c r="JB19" s="1017">
        <v>9.4999999999999998E-3</v>
      </c>
      <c r="JC19" s="1012"/>
      <c r="JD19" s="278"/>
      <c r="JE19" s="359">
        <v>1.1000000000000001</v>
      </c>
      <c r="JF19" s="359">
        <v>0.1</v>
      </c>
      <c r="JG19" s="359">
        <v>-1.1000000000000001</v>
      </c>
      <c r="JH19" s="361">
        <v>-0.1</v>
      </c>
      <c r="JI19" s="275">
        <v>0.58279999999999998</v>
      </c>
      <c r="JJ19" s="273">
        <v>0.75600000000000001</v>
      </c>
      <c r="JK19" s="273">
        <v>0.29399999999999993</v>
      </c>
      <c r="JL19" s="273">
        <v>0.05</v>
      </c>
      <c r="JM19" s="276">
        <v>0.65600000000000003</v>
      </c>
      <c r="JN19" s="537">
        <v>0.504</v>
      </c>
      <c r="JO19" s="278">
        <v>0.63</v>
      </c>
      <c r="JP19" s="271">
        <v>0.41999999999999993</v>
      </c>
      <c r="JQ19" s="271">
        <v>0.05</v>
      </c>
      <c r="JR19" s="274">
        <v>0.53</v>
      </c>
      <c r="JS19" s="539">
        <v>6.0000000000000001E-3</v>
      </c>
      <c r="JT19" s="268"/>
      <c r="JU19" s="268"/>
      <c r="JV19" s="277">
        <v>-0.14410000000000001</v>
      </c>
      <c r="JW19" s="268"/>
      <c r="JX19" s="268"/>
      <c r="JY19" s="277">
        <v>0.05</v>
      </c>
      <c r="JZ19" s="277">
        <v>0.05</v>
      </c>
      <c r="KA19" s="277">
        <v>0.05</v>
      </c>
      <c r="KB19" s="277">
        <v>-0.05</v>
      </c>
      <c r="KC19" s="277">
        <v>-0.05</v>
      </c>
      <c r="KD19" s="277">
        <v>-0.05</v>
      </c>
      <c r="KE19" s="537">
        <v>0.53620000000000001</v>
      </c>
      <c r="KF19" s="278">
        <v>0.55000000000000004</v>
      </c>
      <c r="KG19" s="278">
        <v>0.34999999999999987</v>
      </c>
      <c r="KH19" s="278">
        <v>0.05</v>
      </c>
      <c r="KI19" s="278">
        <v>0.1</v>
      </c>
      <c r="KJ19" s="278">
        <v>0.05</v>
      </c>
      <c r="KK19" s="279">
        <v>0.45000000000000007</v>
      </c>
      <c r="KL19" s="539">
        <v>0.89600000000000002</v>
      </c>
      <c r="KM19" s="277">
        <v>0.85</v>
      </c>
      <c r="KN19" s="540">
        <v>0.15</v>
      </c>
      <c r="KO19" s="84"/>
      <c r="KP19" s="191">
        <v>6</v>
      </c>
      <c r="KQ19" s="191">
        <v>2</v>
      </c>
      <c r="KR19" s="192">
        <v>8</v>
      </c>
      <c r="KS19" s="520"/>
      <c r="KT19" s="195">
        <v>0.8</v>
      </c>
      <c r="KU19" s="371">
        <v>0.2</v>
      </c>
      <c r="KV19" s="591"/>
      <c r="KW19" s="197">
        <v>0.6</v>
      </c>
      <c r="KX19" s="197">
        <v>0.25</v>
      </c>
      <c r="KY19" s="368">
        <v>0.15</v>
      </c>
      <c r="KZ19" s="593"/>
      <c r="LA19" s="285">
        <v>-0.1</v>
      </c>
      <c r="LB19" s="285">
        <v>-0.1</v>
      </c>
      <c r="LC19" s="285">
        <v>-0.1</v>
      </c>
      <c r="LD19" s="594"/>
      <c r="LE19" s="595">
        <v>0</v>
      </c>
      <c r="LF19" s="596">
        <v>617960</v>
      </c>
      <c r="LG19" s="593"/>
      <c r="LH19" s="385">
        <v>0.75</v>
      </c>
      <c r="LI19" s="195">
        <v>0.55000000000000004</v>
      </c>
      <c r="LJ19" s="195">
        <v>0.1</v>
      </c>
      <c r="LK19" s="371">
        <v>0.35</v>
      </c>
      <c r="LL19" s="592"/>
      <c r="LM19" s="197">
        <v>0.8</v>
      </c>
      <c r="LN19" s="197">
        <v>0.6</v>
      </c>
      <c r="LO19" s="197">
        <v>0.1</v>
      </c>
      <c r="LP19" s="368">
        <v>0.3</v>
      </c>
      <c r="LQ19" s="597"/>
      <c r="LR19" s="199">
        <v>1.9</v>
      </c>
      <c r="LS19" s="200">
        <v>2.1</v>
      </c>
    </row>
    <row r="20" spans="1:331">
      <c r="A20" s="294">
        <v>42856</v>
      </c>
      <c r="B20" s="950">
        <v>5</v>
      </c>
      <c r="C20" s="948">
        <v>2017</v>
      </c>
      <c r="D20" s="542">
        <v>6815</v>
      </c>
      <c r="E20" s="543"/>
      <c r="F20" s="543"/>
      <c r="G20" s="543"/>
      <c r="H20" s="544"/>
      <c r="I20" s="545"/>
      <c r="J20" s="546"/>
      <c r="K20" s="547"/>
      <c r="L20" s="548">
        <v>7</v>
      </c>
      <c r="M20" s="549">
        <v>1.0271460014673515E-3</v>
      </c>
      <c r="N20" s="549">
        <v>1.0197190600250714E-3</v>
      </c>
      <c r="O20" s="550">
        <v>1E-3</v>
      </c>
      <c r="P20" s="550">
        <v>5.0000000000000001E-4</v>
      </c>
      <c r="Q20" s="551">
        <v>5.0000000000000001E-4</v>
      </c>
      <c r="R20" s="552"/>
      <c r="S20" s="553">
        <v>1</v>
      </c>
      <c r="T20" s="554">
        <v>0.25</v>
      </c>
      <c r="U20" s="554">
        <v>0.15</v>
      </c>
      <c r="V20" s="554">
        <v>0.6</v>
      </c>
      <c r="W20" s="546"/>
      <c r="X20" s="555">
        <v>0.33</v>
      </c>
      <c r="Y20" s="555">
        <v>0.25</v>
      </c>
      <c r="Z20" s="555">
        <v>0.15</v>
      </c>
      <c r="AA20" s="556">
        <v>0.6</v>
      </c>
      <c r="AB20" s="557"/>
      <c r="AC20" s="558"/>
      <c r="AD20" s="559"/>
      <c r="AE20" s="558"/>
      <c r="AF20" s="558"/>
      <c r="AG20" s="559"/>
      <c r="AH20" s="558"/>
      <c r="AI20" s="558"/>
      <c r="AJ20" s="559"/>
      <c r="AK20" s="560">
        <v>8.3000000000000004E-2</v>
      </c>
      <c r="AL20" s="561">
        <v>0.91700000000000004</v>
      </c>
      <c r="AM20" s="562"/>
      <c r="AN20" s="563"/>
      <c r="AO20" s="563"/>
      <c r="AP20" s="133">
        <v>0.28000000000000003</v>
      </c>
      <c r="AQ20" s="298">
        <v>0.12</v>
      </c>
      <c r="AR20" s="562"/>
      <c r="AS20" s="563"/>
      <c r="AT20" s="563"/>
      <c r="AU20" s="297">
        <v>0.1</v>
      </c>
      <c r="AV20" s="298">
        <v>0.1</v>
      </c>
      <c r="AW20" s="562"/>
      <c r="AX20" s="563"/>
      <c r="AY20" s="564"/>
      <c r="AZ20" s="299"/>
      <c r="BA20" s="299">
        <v>5.0000000000000001E-3</v>
      </c>
      <c r="BB20" s="299">
        <v>2.5999999999999999E-3</v>
      </c>
      <c r="BC20" s="299">
        <v>2.3999999999999998E-3</v>
      </c>
      <c r="BD20" s="300"/>
      <c r="BE20" s="562"/>
      <c r="BF20" s="563"/>
      <c r="BG20" s="564"/>
      <c r="BH20" s="299">
        <v>4.0000000000000001E-3</v>
      </c>
      <c r="BI20" s="299">
        <v>2E-3</v>
      </c>
      <c r="BJ20" s="300">
        <v>1E-3</v>
      </c>
      <c r="BK20" s="565">
        <v>5.3699999999999998E-2</v>
      </c>
      <c r="BL20" s="302">
        <v>0.04</v>
      </c>
      <c r="BM20" s="302">
        <v>0.02</v>
      </c>
      <c r="BN20" s="566"/>
      <c r="BO20" s="567"/>
      <c r="BP20" s="567"/>
      <c r="BQ20" s="567"/>
      <c r="BR20" s="305">
        <v>0.2</v>
      </c>
      <c r="BS20" s="305">
        <v>0.2</v>
      </c>
      <c r="BT20" s="305">
        <v>0.6</v>
      </c>
      <c r="BU20" s="567"/>
      <c r="BV20" s="567"/>
      <c r="BW20" s="568"/>
      <c r="BX20" s="790">
        <v>0.76300000000000001</v>
      </c>
      <c r="BY20" s="569">
        <v>0.8</v>
      </c>
      <c r="BZ20" s="375">
        <v>0.2</v>
      </c>
      <c r="CA20" s="562"/>
      <c r="CB20" s="563"/>
      <c r="CC20" s="563"/>
      <c r="CD20" s="519"/>
      <c r="CE20" s="311">
        <v>0.1</v>
      </c>
      <c r="CF20" s="311">
        <v>9.5000000000000001E-2</v>
      </c>
      <c r="CG20" s="321">
        <v>0.80500000000000005</v>
      </c>
      <c r="CH20" s="570"/>
      <c r="CI20" s="566"/>
      <c r="CJ20" s="567"/>
      <c r="CK20" s="567"/>
      <c r="CL20" s="305">
        <v>1</v>
      </c>
      <c r="CM20" s="305">
        <v>0.99099999999999999</v>
      </c>
      <c r="CN20" s="314">
        <v>8.9999999999999993E-3</v>
      </c>
      <c r="CO20" s="180">
        <v>1</v>
      </c>
      <c r="CP20" s="514">
        <v>1024000</v>
      </c>
      <c r="CQ20" s="515"/>
      <c r="CR20" s="317">
        <v>1024000</v>
      </c>
      <c r="CS20" s="317">
        <v>1500000</v>
      </c>
      <c r="CT20" s="317">
        <v>-500000</v>
      </c>
      <c r="CU20" s="516">
        <v>0</v>
      </c>
      <c r="CV20" s="517"/>
      <c r="CW20" s="518"/>
      <c r="CX20" s="320" t="s">
        <v>469</v>
      </c>
      <c r="CY20" s="320">
        <v>0.4</v>
      </c>
      <c r="CZ20" s="320">
        <v>-0.2</v>
      </c>
      <c r="DA20" s="519">
        <v>-0.2</v>
      </c>
      <c r="DB20" s="1081"/>
      <c r="DC20" s="320">
        <v>0.05</v>
      </c>
      <c r="DD20" s="321">
        <v>0.02</v>
      </c>
      <c r="DE20" s="321">
        <v>0.93</v>
      </c>
      <c r="DF20" s="771">
        <v>-6.3E-2</v>
      </c>
      <c r="DG20" s="322">
        <v>0.15</v>
      </c>
      <c r="DH20" s="322">
        <v>-0.2</v>
      </c>
      <c r="DI20" s="322">
        <v>-0.1</v>
      </c>
      <c r="DJ20" s="322">
        <v>-0.1</v>
      </c>
      <c r="DK20" s="285">
        <v>-0.05</v>
      </c>
      <c r="DL20" s="285">
        <v>-0.05</v>
      </c>
      <c r="DM20" s="322">
        <v>1.7000000000000001E-2</v>
      </c>
      <c r="DN20" s="322"/>
      <c r="DO20" s="323">
        <v>6</v>
      </c>
      <c r="DP20" s="324">
        <v>0.9</v>
      </c>
      <c r="DQ20" s="324">
        <v>119.1</v>
      </c>
      <c r="DR20" s="306">
        <v>0.997</v>
      </c>
      <c r="DS20" s="978"/>
      <c r="DT20" s="978"/>
      <c r="DU20" s="306">
        <v>0.05</v>
      </c>
      <c r="DV20" s="313">
        <v>0.95</v>
      </c>
      <c r="DW20" s="325">
        <v>1</v>
      </c>
      <c r="DX20" s="326">
        <v>0.05</v>
      </c>
      <c r="DY20" s="327">
        <v>0.95</v>
      </c>
      <c r="DZ20" s="328">
        <v>1</v>
      </c>
      <c r="EA20" s="329">
        <v>8.9999999999999993E-3</v>
      </c>
      <c r="EB20" s="329">
        <v>4.1000000000000002E-2</v>
      </c>
      <c r="EC20" s="330">
        <v>0.95</v>
      </c>
      <c r="ED20" s="571">
        <v>0.75900000000000001</v>
      </c>
      <c r="EE20" s="261">
        <v>0.78</v>
      </c>
      <c r="EF20" s="261">
        <v>0.08</v>
      </c>
      <c r="EG20" s="261">
        <v>0.04</v>
      </c>
      <c r="EH20" s="261">
        <v>0.1</v>
      </c>
      <c r="EI20" s="572">
        <v>0.96799999999999997</v>
      </c>
      <c r="EJ20" s="572">
        <v>0.68500000000000005</v>
      </c>
      <c r="EK20" s="572">
        <v>0.74399999999999999</v>
      </c>
      <c r="EL20" s="572">
        <v>0.77800000000000002</v>
      </c>
      <c r="EM20" s="572">
        <v>0.76700000000000002</v>
      </c>
      <c r="EN20" s="573">
        <v>0.85599999999999998</v>
      </c>
      <c r="EO20" s="336">
        <v>0.77</v>
      </c>
      <c r="EP20" s="337">
        <v>0.04</v>
      </c>
      <c r="EQ20" s="337">
        <v>6.4000000000000001E-2</v>
      </c>
      <c r="ER20" s="337">
        <v>0.126</v>
      </c>
      <c r="ES20" s="574">
        <v>0.91400000000000003</v>
      </c>
      <c r="ET20" s="574">
        <v>0.90200000000000002</v>
      </c>
      <c r="EU20" s="574">
        <v>0.78300000000000003</v>
      </c>
      <c r="EV20" s="336">
        <v>0.65</v>
      </c>
      <c r="EW20" s="337">
        <v>0.1</v>
      </c>
      <c r="EX20" s="337">
        <v>0.124</v>
      </c>
      <c r="EY20" s="337">
        <v>0.126</v>
      </c>
      <c r="EZ20" s="260">
        <v>0.76</v>
      </c>
      <c r="FA20" s="332">
        <v>0.63300000000000001</v>
      </c>
      <c r="FB20" s="332">
        <v>9.6000000000000002E-2</v>
      </c>
      <c r="FC20" s="332">
        <v>0.11799999999999999</v>
      </c>
      <c r="FD20" s="332">
        <v>0.153</v>
      </c>
      <c r="FE20" s="572">
        <v>0.63900000000000001</v>
      </c>
      <c r="FF20" s="332">
        <v>0.6</v>
      </c>
      <c r="FG20" s="332">
        <v>0.1</v>
      </c>
      <c r="FH20" s="332">
        <v>0.2</v>
      </c>
      <c r="FI20" s="261">
        <v>0.1</v>
      </c>
      <c r="FJ20" s="572">
        <v>0.81399999999999995</v>
      </c>
      <c r="FK20" s="261">
        <v>0.64900000000000002</v>
      </c>
      <c r="FL20" s="332">
        <v>7.0000000000000007E-2</v>
      </c>
      <c r="FM20" s="332">
        <v>6.0999999999999999E-2</v>
      </c>
      <c r="FN20" s="332">
        <v>0.22</v>
      </c>
      <c r="FO20" s="572">
        <v>0.83299999999999996</v>
      </c>
      <c r="FP20" s="332">
        <v>0.625</v>
      </c>
      <c r="FQ20" s="332">
        <v>0.125</v>
      </c>
      <c r="FR20" s="332">
        <v>0.125</v>
      </c>
      <c r="FS20" s="332">
        <v>0.125</v>
      </c>
      <c r="FT20" s="572">
        <v>0.745</v>
      </c>
      <c r="FU20" s="338">
        <v>0.99299999999999999</v>
      </c>
      <c r="FV20" s="383"/>
      <c r="FW20" s="383"/>
      <c r="FX20" s="339">
        <v>0.9</v>
      </c>
      <c r="FY20" s="339">
        <v>0.1</v>
      </c>
      <c r="FZ20" s="339">
        <v>1</v>
      </c>
      <c r="GA20" s="383"/>
      <c r="GB20" s="996"/>
      <c r="GC20" s="340">
        <v>185</v>
      </c>
      <c r="GD20" s="341">
        <v>285</v>
      </c>
      <c r="GE20" s="413">
        <v>0.64912280701754388</v>
      </c>
      <c r="GF20" s="609">
        <v>162</v>
      </c>
      <c r="GG20" s="609">
        <v>304</v>
      </c>
      <c r="GH20" s="354">
        <v>0.53289473684210531</v>
      </c>
      <c r="GI20" s="572"/>
      <c r="GJ20" s="575"/>
      <c r="GK20" s="823">
        <v>7</v>
      </c>
      <c r="GL20" s="576">
        <v>91</v>
      </c>
      <c r="GM20" s="607">
        <v>7.1428571428571425E-2</v>
      </c>
      <c r="GN20" s="577"/>
      <c r="GO20" s="577"/>
      <c r="GP20" s="576">
        <v>4</v>
      </c>
      <c r="GQ20" s="576">
        <v>91</v>
      </c>
      <c r="GR20" s="821">
        <v>4.3956043956043959E-2</v>
      </c>
      <c r="GS20" s="576">
        <v>7</v>
      </c>
      <c r="GT20" s="581">
        <v>0.11224489795918367</v>
      </c>
      <c r="GU20" s="895">
        <v>4</v>
      </c>
      <c r="GV20" s="896">
        <v>66</v>
      </c>
      <c r="GW20" s="897">
        <v>5.7142857142857141E-2</v>
      </c>
      <c r="GX20" s="578">
        <v>4</v>
      </c>
      <c r="GY20" s="578">
        <v>70</v>
      </c>
      <c r="GZ20" s="350">
        <v>5.7142857142857141E-2</v>
      </c>
      <c r="HA20" s="579"/>
      <c r="HB20" s="579"/>
      <c r="HC20" s="610">
        <v>0.125</v>
      </c>
      <c r="HD20" s="819">
        <v>16</v>
      </c>
      <c r="HE20" s="819">
        <v>128</v>
      </c>
      <c r="HF20" s="577"/>
      <c r="HG20" s="577"/>
      <c r="HH20" s="611">
        <v>8.8709677419354843E-2</v>
      </c>
      <c r="HI20" s="609">
        <v>11</v>
      </c>
      <c r="HJ20" s="609">
        <v>124</v>
      </c>
      <c r="HK20" s="579"/>
      <c r="HL20" s="579"/>
      <c r="HM20" s="610">
        <v>0.03</v>
      </c>
      <c r="HN20" s="819">
        <v>3</v>
      </c>
      <c r="HO20" s="819">
        <v>100</v>
      </c>
      <c r="HP20" s="577"/>
      <c r="HQ20" s="920"/>
      <c r="HR20" s="611">
        <v>0.14685314685314685</v>
      </c>
      <c r="HS20" s="609">
        <v>21</v>
      </c>
      <c r="HT20" s="609">
        <v>143</v>
      </c>
      <c r="HU20" s="579"/>
      <c r="HV20" s="572"/>
      <c r="HW20" s="611">
        <v>8.6419753086419748E-2</v>
      </c>
      <c r="HX20" s="609">
        <v>7</v>
      </c>
      <c r="HY20" s="609">
        <v>81</v>
      </c>
      <c r="HZ20" s="579"/>
      <c r="IA20" s="579"/>
      <c r="IB20" s="610">
        <v>4.2755344418052253E-2</v>
      </c>
      <c r="IC20" s="819">
        <v>18</v>
      </c>
      <c r="ID20" s="819">
        <v>421</v>
      </c>
      <c r="IE20" s="607">
        <v>5.7471264367816091E-2</v>
      </c>
      <c r="IF20" s="819">
        <v>35</v>
      </c>
      <c r="IG20" s="819">
        <v>609</v>
      </c>
      <c r="IH20" s="574"/>
      <c r="II20" s="574"/>
      <c r="IJ20" s="611">
        <v>0</v>
      </c>
      <c r="IK20" s="609">
        <v>0</v>
      </c>
      <c r="IL20" s="609">
        <v>33</v>
      </c>
      <c r="IM20" s="572"/>
      <c r="IN20" s="575"/>
      <c r="IO20" s="582">
        <v>1</v>
      </c>
      <c r="IP20" s="356">
        <v>2</v>
      </c>
      <c r="IQ20" s="356">
        <v>3</v>
      </c>
      <c r="IR20" s="357">
        <v>3</v>
      </c>
      <c r="IS20" s="583">
        <v>2.87E-2</v>
      </c>
      <c r="IT20" s="359">
        <v>0.04</v>
      </c>
      <c r="IU20" s="359">
        <v>0.04</v>
      </c>
      <c r="IV20" s="584">
        <v>0.93020000000000003</v>
      </c>
      <c r="IW20" s="360">
        <v>0.8</v>
      </c>
      <c r="IX20" s="360">
        <v>0.2</v>
      </c>
      <c r="IY20" s="583">
        <v>0.90239999999999998</v>
      </c>
      <c r="IZ20" s="680"/>
      <c r="JA20" s="680"/>
      <c r="JB20" s="1018">
        <v>3.2800000000000003E-2</v>
      </c>
      <c r="JC20" s="680"/>
      <c r="JD20" s="365"/>
      <c r="JE20" s="359">
        <v>1.1000000000000001</v>
      </c>
      <c r="JF20" s="359">
        <v>0.1</v>
      </c>
      <c r="JG20" s="359">
        <v>-1.1000000000000001</v>
      </c>
      <c r="JH20" s="361">
        <v>-0.1</v>
      </c>
      <c r="JI20" s="362">
        <v>0.753</v>
      </c>
      <c r="JJ20" s="360">
        <v>0.75600000000000001</v>
      </c>
      <c r="JK20" s="360">
        <v>0.29399999999999993</v>
      </c>
      <c r="JL20" s="360">
        <v>0.05</v>
      </c>
      <c r="JM20" s="363">
        <v>0.65600000000000003</v>
      </c>
      <c r="JN20" s="583">
        <v>0.622</v>
      </c>
      <c r="JO20" s="365">
        <v>0.63</v>
      </c>
      <c r="JP20" s="359">
        <v>0.41999999999999993</v>
      </c>
      <c r="JQ20" s="359">
        <v>0.05</v>
      </c>
      <c r="JR20" s="361">
        <v>0.53</v>
      </c>
      <c r="JS20" s="585">
        <v>2.3E-3</v>
      </c>
      <c r="JT20" s="356"/>
      <c r="JU20" s="356"/>
      <c r="JV20" s="364">
        <v>-8.5699999999999998E-2</v>
      </c>
      <c r="JW20" s="356"/>
      <c r="JX20" s="356"/>
      <c r="JY20" s="364">
        <v>0.05</v>
      </c>
      <c r="JZ20" s="364">
        <v>0.05</v>
      </c>
      <c r="KA20" s="364">
        <v>0.05</v>
      </c>
      <c r="KB20" s="364">
        <v>-0.05</v>
      </c>
      <c r="KC20" s="364">
        <v>-0.05</v>
      </c>
      <c r="KD20" s="364">
        <v>-0.05</v>
      </c>
      <c r="KE20" s="583">
        <v>0.57699999999999996</v>
      </c>
      <c r="KF20" s="365">
        <v>0.55000000000000004</v>
      </c>
      <c r="KG20" s="365">
        <v>0.34999999999999987</v>
      </c>
      <c r="KH20" s="365">
        <v>0.05</v>
      </c>
      <c r="KI20" s="365">
        <v>0.1</v>
      </c>
      <c r="KJ20" s="365">
        <v>0.05</v>
      </c>
      <c r="KK20" s="366">
        <v>0.45000000000000007</v>
      </c>
      <c r="KL20" s="585">
        <v>0.874</v>
      </c>
      <c r="KM20" s="364">
        <v>0.85</v>
      </c>
      <c r="KN20" s="586">
        <v>0.15</v>
      </c>
      <c r="KO20" s="587"/>
      <c r="KP20" s="191">
        <v>6</v>
      </c>
      <c r="KQ20" s="191">
        <v>2</v>
      </c>
      <c r="KR20" s="192">
        <v>8</v>
      </c>
      <c r="KS20" s="285"/>
      <c r="KT20" s="195">
        <v>0.8</v>
      </c>
      <c r="KU20" s="371">
        <v>0.2</v>
      </c>
      <c r="KV20" s="591"/>
      <c r="KW20" s="197">
        <v>0.6</v>
      </c>
      <c r="KX20" s="197">
        <v>0.25</v>
      </c>
      <c r="KY20" s="368">
        <v>0.15</v>
      </c>
      <c r="KZ20" s="593"/>
      <c r="LA20" s="285">
        <v>-0.1</v>
      </c>
      <c r="LB20" s="285">
        <v>-0.1</v>
      </c>
      <c r="LC20" s="285">
        <v>-0.1</v>
      </c>
      <c r="LD20" s="594"/>
      <c r="LE20" s="595">
        <v>2970</v>
      </c>
      <c r="LF20" s="596">
        <v>614990</v>
      </c>
      <c r="LG20" s="593"/>
      <c r="LH20" s="385">
        <v>0.75</v>
      </c>
      <c r="LI20" s="195">
        <v>0.55000000000000004</v>
      </c>
      <c r="LJ20" s="195">
        <v>0.1</v>
      </c>
      <c r="LK20" s="371">
        <v>0.35</v>
      </c>
      <c r="LL20" s="592"/>
      <c r="LM20" s="197">
        <v>0.8</v>
      </c>
      <c r="LN20" s="197">
        <v>0.6</v>
      </c>
      <c r="LO20" s="197">
        <v>0.1</v>
      </c>
      <c r="LP20" s="368">
        <v>0.3</v>
      </c>
      <c r="LQ20" s="597"/>
      <c r="LR20" s="199">
        <v>1.9</v>
      </c>
      <c r="LS20" s="200">
        <v>2.1</v>
      </c>
    </row>
    <row r="21" spans="1:331">
      <c r="A21" s="294">
        <v>42887</v>
      </c>
      <c r="B21" s="950">
        <v>6</v>
      </c>
      <c r="C21" s="948">
        <v>2017</v>
      </c>
      <c r="D21" s="542">
        <v>6915</v>
      </c>
      <c r="E21" s="543"/>
      <c r="F21" s="543"/>
      <c r="G21" s="543"/>
      <c r="H21" s="544"/>
      <c r="I21" s="545"/>
      <c r="J21" s="546"/>
      <c r="K21" s="547"/>
      <c r="L21" s="548">
        <v>7</v>
      </c>
      <c r="M21" s="549">
        <v>1.0122921185827911E-3</v>
      </c>
      <c r="N21" s="549">
        <v>1.0197190600250714E-3</v>
      </c>
      <c r="O21" s="550">
        <v>1E-3</v>
      </c>
      <c r="P21" s="550">
        <v>5.0000000000000001E-4</v>
      </c>
      <c r="Q21" s="551">
        <v>5.0000000000000001E-4</v>
      </c>
      <c r="R21" s="552"/>
      <c r="S21" s="553">
        <v>1</v>
      </c>
      <c r="T21" s="554">
        <v>0.25</v>
      </c>
      <c r="U21" s="554">
        <v>0.15</v>
      </c>
      <c r="V21" s="554">
        <v>0.6</v>
      </c>
      <c r="W21" s="546"/>
      <c r="X21" s="555">
        <v>1</v>
      </c>
      <c r="Y21" s="555">
        <v>0.25</v>
      </c>
      <c r="Z21" s="555">
        <v>0.15</v>
      </c>
      <c r="AA21" s="556">
        <v>0.6</v>
      </c>
      <c r="AB21" s="557"/>
      <c r="AC21" s="558"/>
      <c r="AD21" s="559"/>
      <c r="AE21" s="558"/>
      <c r="AF21" s="558"/>
      <c r="AG21" s="559"/>
      <c r="AH21" s="558"/>
      <c r="AI21" s="558"/>
      <c r="AJ21" s="559"/>
      <c r="AK21" s="560">
        <v>0.16600000000000001</v>
      </c>
      <c r="AL21" s="561">
        <v>0.83399999999999996</v>
      </c>
      <c r="AM21" s="566"/>
      <c r="AN21" s="567">
        <v>1</v>
      </c>
      <c r="AO21" s="567">
        <v>0.08</v>
      </c>
      <c r="AP21" s="133">
        <v>0.28000000000000003</v>
      </c>
      <c r="AQ21" s="134">
        <v>0.12</v>
      </c>
      <c r="AR21" s="587"/>
      <c r="AS21" s="588">
        <v>0</v>
      </c>
      <c r="AT21" s="588">
        <v>0</v>
      </c>
      <c r="AU21" s="136">
        <v>0.1</v>
      </c>
      <c r="AV21" s="137">
        <v>0.1</v>
      </c>
      <c r="AW21" s="566">
        <v>5</v>
      </c>
      <c r="AX21" s="567"/>
      <c r="AY21" s="600">
        <v>2.8E-3</v>
      </c>
      <c r="AZ21" s="302"/>
      <c r="BA21" s="302">
        <v>5.0000000000000001E-3</v>
      </c>
      <c r="BB21" s="302">
        <v>2.5999999999999999E-3</v>
      </c>
      <c r="BC21" s="302">
        <v>2.3999999999999998E-3</v>
      </c>
      <c r="BD21" s="303"/>
      <c r="BE21" s="587">
        <v>0</v>
      </c>
      <c r="BF21" s="588"/>
      <c r="BG21" s="601">
        <v>0</v>
      </c>
      <c r="BH21" s="176">
        <v>4.0000000000000001E-3</v>
      </c>
      <c r="BI21" s="176">
        <v>2E-3</v>
      </c>
      <c r="BJ21" s="372">
        <v>1E-3</v>
      </c>
      <c r="BK21" s="565">
        <v>4.9799999999999997E-2</v>
      </c>
      <c r="BL21" s="302">
        <v>0.04</v>
      </c>
      <c r="BM21" s="302">
        <v>0.02</v>
      </c>
      <c r="BN21" s="566"/>
      <c r="BO21" s="567"/>
      <c r="BP21" s="567"/>
      <c r="BQ21" s="567"/>
      <c r="BR21" s="305">
        <v>0.2</v>
      </c>
      <c r="BS21" s="305">
        <v>0.2</v>
      </c>
      <c r="BT21" s="305">
        <v>0.6</v>
      </c>
      <c r="BU21" s="567"/>
      <c r="BV21" s="567"/>
      <c r="BW21" s="568"/>
      <c r="BX21" s="790">
        <v>0.76529999999999998</v>
      </c>
      <c r="BY21" s="569">
        <v>0.8</v>
      </c>
      <c r="BZ21" s="375">
        <v>0.2</v>
      </c>
      <c r="CA21" s="562"/>
      <c r="CB21" s="563"/>
      <c r="CC21" s="563"/>
      <c r="CD21" s="519"/>
      <c r="CE21" s="321">
        <v>0.15</v>
      </c>
      <c r="CF21" s="321">
        <v>9.5000000000000001E-2</v>
      </c>
      <c r="CG21" s="321">
        <v>0.755</v>
      </c>
      <c r="CH21" s="570"/>
      <c r="CI21" s="566"/>
      <c r="CJ21" s="567"/>
      <c r="CK21" s="567"/>
      <c r="CL21" s="305">
        <v>1</v>
      </c>
      <c r="CM21" s="305">
        <v>0.99099999999999999</v>
      </c>
      <c r="CN21" s="314">
        <v>8.9999999999999993E-3</v>
      </c>
      <c r="CO21" s="180">
        <v>1</v>
      </c>
      <c r="CP21" s="602">
        <v>932000</v>
      </c>
      <c r="CQ21" s="603">
        <v>1000000</v>
      </c>
      <c r="CR21" s="378">
        <v>-68000</v>
      </c>
      <c r="CS21" s="378">
        <v>1500000</v>
      </c>
      <c r="CT21" s="378">
        <v>-500000</v>
      </c>
      <c r="CU21" s="604">
        <v>0</v>
      </c>
      <c r="CV21" s="605">
        <v>805000</v>
      </c>
      <c r="CW21" s="606">
        <v>997000</v>
      </c>
      <c r="CX21" s="326">
        <v>-0.19257773319959878</v>
      </c>
      <c r="CY21" s="326">
        <v>0.4</v>
      </c>
      <c r="CZ21" s="326">
        <v>-0.2</v>
      </c>
      <c r="DA21" s="285">
        <v>-0.2</v>
      </c>
      <c r="DB21" s="381">
        <v>0.98</v>
      </c>
      <c r="DC21" s="306">
        <v>0.05</v>
      </c>
      <c r="DD21" s="305">
        <v>0.02</v>
      </c>
      <c r="DE21" s="305">
        <v>0.93</v>
      </c>
      <c r="DF21" s="771">
        <v>-7.0000000000000007E-2</v>
      </c>
      <c r="DG21" s="322">
        <v>0.15</v>
      </c>
      <c r="DH21" s="322">
        <v>-0.2</v>
      </c>
      <c r="DI21" s="322">
        <v>-0.1</v>
      </c>
      <c r="DJ21" s="322">
        <v>-0.1</v>
      </c>
      <c r="DK21" s="285">
        <v>-0.05</v>
      </c>
      <c r="DL21" s="285">
        <v>-0.05</v>
      </c>
      <c r="DM21" s="322">
        <v>3.0000000000000001E-3</v>
      </c>
      <c r="DN21" s="322"/>
      <c r="DO21" s="323">
        <v>16</v>
      </c>
      <c r="DP21" s="324">
        <v>0.9</v>
      </c>
      <c r="DQ21" s="324">
        <v>119.1</v>
      </c>
      <c r="DR21" s="306">
        <v>0.99399999999999999</v>
      </c>
      <c r="DS21" s="978"/>
      <c r="DT21" s="978"/>
      <c r="DU21" s="306">
        <v>0.05</v>
      </c>
      <c r="DV21" s="313">
        <v>0.95</v>
      </c>
      <c r="DW21" s="325">
        <v>1</v>
      </c>
      <c r="DX21" s="326">
        <v>0.05</v>
      </c>
      <c r="DY21" s="327">
        <v>0.95</v>
      </c>
      <c r="DZ21" s="328">
        <v>1</v>
      </c>
      <c r="EA21" s="329">
        <v>8.9999999999999993E-3</v>
      </c>
      <c r="EB21" s="329">
        <v>4.1000000000000002E-2</v>
      </c>
      <c r="EC21" s="330">
        <v>0.95</v>
      </c>
      <c r="ED21" s="571">
        <v>0.78500000000000003</v>
      </c>
      <c r="EE21" s="261">
        <v>0.78</v>
      </c>
      <c r="EF21" s="261">
        <v>0.08</v>
      </c>
      <c r="EG21" s="261">
        <v>0.04</v>
      </c>
      <c r="EH21" s="261">
        <v>0.1</v>
      </c>
      <c r="EI21" s="572">
        <v>0.95799999999999996</v>
      </c>
      <c r="EJ21" s="572">
        <v>0.72099999999999997</v>
      </c>
      <c r="EK21" s="572">
        <v>0.80500000000000005</v>
      </c>
      <c r="EL21" s="572">
        <v>0.752</v>
      </c>
      <c r="EM21" s="572">
        <v>0.82599999999999996</v>
      </c>
      <c r="EN21" s="573">
        <v>0.82399999999999995</v>
      </c>
      <c r="EO21" s="336">
        <v>0.77</v>
      </c>
      <c r="EP21" s="337">
        <v>0.04</v>
      </c>
      <c r="EQ21" s="337">
        <v>6.4000000000000001E-2</v>
      </c>
      <c r="ER21" s="337">
        <v>0.126</v>
      </c>
      <c r="ES21" s="574">
        <v>0.92</v>
      </c>
      <c r="ET21" s="574">
        <v>0.84499999999999997</v>
      </c>
      <c r="EU21" s="574">
        <v>0.74199999999999999</v>
      </c>
      <c r="EV21" s="336">
        <v>0.65</v>
      </c>
      <c r="EW21" s="337">
        <v>0.1</v>
      </c>
      <c r="EX21" s="337">
        <v>0.124</v>
      </c>
      <c r="EY21" s="337">
        <v>0.126</v>
      </c>
      <c r="EZ21" s="260">
        <v>0.65600000000000003</v>
      </c>
      <c r="FA21" s="332">
        <v>0.63300000000000001</v>
      </c>
      <c r="FB21" s="332">
        <v>9.6000000000000002E-2</v>
      </c>
      <c r="FC21" s="332">
        <v>0.11799999999999999</v>
      </c>
      <c r="FD21" s="332">
        <v>0.153</v>
      </c>
      <c r="FE21" s="572">
        <v>0.496</v>
      </c>
      <c r="FF21" s="332">
        <v>0.6</v>
      </c>
      <c r="FG21" s="332">
        <v>0.1</v>
      </c>
      <c r="FH21" s="332">
        <v>0.2</v>
      </c>
      <c r="FI21" s="261">
        <v>0.1</v>
      </c>
      <c r="FJ21" s="572">
        <v>0.60699999999999998</v>
      </c>
      <c r="FK21" s="261">
        <v>0.64900000000000002</v>
      </c>
      <c r="FL21" s="332">
        <v>7.0000000000000007E-2</v>
      </c>
      <c r="FM21" s="332">
        <v>6.0999999999999999E-2</v>
      </c>
      <c r="FN21" s="332">
        <v>0.22</v>
      </c>
      <c r="FO21" s="572">
        <v>0.83399999999999996</v>
      </c>
      <c r="FP21" s="332">
        <v>0.625</v>
      </c>
      <c r="FQ21" s="332">
        <v>0.125</v>
      </c>
      <c r="FR21" s="332">
        <v>0.125</v>
      </c>
      <c r="FS21" s="332">
        <v>0.125</v>
      </c>
      <c r="FT21" s="572">
        <v>0.71199999999999997</v>
      </c>
      <c r="FU21" s="338">
        <v>0.98599999999999999</v>
      </c>
      <c r="FV21" s="383"/>
      <c r="FW21" s="383"/>
      <c r="FX21" s="339">
        <v>0.9</v>
      </c>
      <c r="FY21" s="339">
        <v>0.1</v>
      </c>
      <c r="FZ21" s="339">
        <v>0.99099999999999999</v>
      </c>
      <c r="GA21" s="383"/>
      <c r="GB21" s="996"/>
      <c r="GC21" s="340">
        <v>170</v>
      </c>
      <c r="GD21" s="341">
        <v>295</v>
      </c>
      <c r="GE21" s="413">
        <v>0.57627118644067798</v>
      </c>
      <c r="GF21" s="609">
        <v>155</v>
      </c>
      <c r="GG21" s="609">
        <v>302</v>
      </c>
      <c r="GH21" s="354">
        <v>0.51324503311258274</v>
      </c>
      <c r="GI21" s="572"/>
      <c r="GJ21" s="575"/>
      <c r="GK21" s="823">
        <v>17</v>
      </c>
      <c r="GL21" s="576">
        <v>66</v>
      </c>
      <c r="GM21" s="607">
        <v>0.20481927710843373</v>
      </c>
      <c r="GN21" s="608"/>
      <c r="GO21" s="608"/>
      <c r="GP21" s="819">
        <v>15</v>
      </c>
      <c r="GQ21" s="819">
        <v>78</v>
      </c>
      <c r="GR21" s="608">
        <v>0.19230769230769232</v>
      </c>
      <c r="GS21" s="819">
        <v>11</v>
      </c>
      <c r="GT21" s="581">
        <v>0.29213483146067415</v>
      </c>
      <c r="GU21" s="898">
        <v>3</v>
      </c>
      <c r="GV21" s="899">
        <v>66</v>
      </c>
      <c r="GW21" s="897">
        <v>4.3478260869565216E-2</v>
      </c>
      <c r="GX21" s="609">
        <v>3</v>
      </c>
      <c r="GY21" s="609">
        <v>62</v>
      </c>
      <c r="GZ21" s="350">
        <v>4.8387096774193547E-2</v>
      </c>
      <c r="HA21" s="413"/>
      <c r="HB21" s="413"/>
      <c r="HC21" s="610">
        <v>0.14084507042253522</v>
      </c>
      <c r="HD21" s="819">
        <v>20</v>
      </c>
      <c r="HE21" s="819">
        <v>142</v>
      </c>
      <c r="HF21" s="607"/>
      <c r="HG21" s="607"/>
      <c r="HH21" s="611">
        <v>6.6115702479338845E-2</v>
      </c>
      <c r="HI21" s="609">
        <v>8</v>
      </c>
      <c r="HJ21" s="609">
        <v>121</v>
      </c>
      <c r="HK21" s="413"/>
      <c r="HL21" s="579"/>
      <c r="HM21" s="610">
        <v>6.3157894736842107E-2</v>
      </c>
      <c r="HN21" s="819">
        <v>6</v>
      </c>
      <c r="HO21" s="819">
        <v>95</v>
      </c>
      <c r="HP21" s="577"/>
      <c r="HQ21" s="920"/>
      <c r="HR21" s="611">
        <v>0.12582781456953643</v>
      </c>
      <c r="HS21" s="609">
        <v>19</v>
      </c>
      <c r="HT21" s="609">
        <v>151</v>
      </c>
      <c r="HU21" s="572"/>
      <c r="HV21" s="572"/>
      <c r="HW21" s="611">
        <v>0.10843373493975904</v>
      </c>
      <c r="HX21" s="609">
        <v>9</v>
      </c>
      <c r="HY21" s="609">
        <v>83</v>
      </c>
      <c r="HZ21" s="579"/>
      <c r="IA21" s="579"/>
      <c r="IB21" s="610">
        <v>3.9119804400977995E-2</v>
      </c>
      <c r="IC21" s="819">
        <v>16</v>
      </c>
      <c r="ID21" s="819">
        <v>409</v>
      </c>
      <c r="IE21" s="607">
        <v>4.0677966101694912E-2</v>
      </c>
      <c r="IF21" s="819">
        <v>24</v>
      </c>
      <c r="IG21" s="819">
        <v>590</v>
      </c>
      <c r="IH21" s="574"/>
      <c r="II21" s="574"/>
      <c r="IJ21" s="611">
        <v>0</v>
      </c>
      <c r="IK21" s="609">
        <v>0</v>
      </c>
      <c r="IL21" s="609">
        <v>36</v>
      </c>
      <c r="IM21" s="572"/>
      <c r="IN21" s="575"/>
      <c r="IO21" s="582">
        <v>0</v>
      </c>
      <c r="IP21" s="356">
        <v>2</v>
      </c>
      <c r="IQ21" s="356">
        <v>3</v>
      </c>
      <c r="IR21" s="357">
        <v>3</v>
      </c>
      <c r="IS21" s="583">
        <v>2.7799999999999998E-2</v>
      </c>
      <c r="IT21" s="359">
        <v>0.04</v>
      </c>
      <c r="IU21" s="359">
        <v>0.04</v>
      </c>
      <c r="IV21" s="584">
        <v>0.91</v>
      </c>
      <c r="IW21" s="360">
        <v>0.8</v>
      </c>
      <c r="IX21" s="360">
        <v>0.2</v>
      </c>
      <c r="IY21" s="583">
        <v>-3.4299999999999997E-2</v>
      </c>
      <c r="IZ21" s="680"/>
      <c r="JA21" s="680"/>
      <c r="JB21" s="1018">
        <v>-1.18E-2</v>
      </c>
      <c r="JC21" s="680"/>
      <c r="JD21" s="365"/>
      <c r="JE21" s="359">
        <v>1.1000000000000001</v>
      </c>
      <c r="JF21" s="359">
        <v>0.1</v>
      </c>
      <c r="JG21" s="359">
        <v>-1.1000000000000001</v>
      </c>
      <c r="JH21" s="361">
        <v>-0.1</v>
      </c>
      <c r="JI21" s="362">
        <v>0.79800000000000004</v>
      </c>
      <c r="JJ21" s="360">
        <v>0.75600000000000001</v>
      </c>
      <c r="JK21" s="360">
        <v>0.29399999999999993</v>
      </c>
      <c r="JL21" s="360">
        <v>0.05</v>
      </c>
      <c r="JM21" s="363">
        <v>0.65600000000000003</v>
      </c>
      <c r="JN21" s="583">
        <v>0.54600000000000004</v>
      </c>
      <c r="JO21" s="365">
        <v>0.63</v>
      </c>
      <c r="JP21" s="359">
        <v>0.41999999999999993</v>
      </c>
      <c r="JQ21" s="359">
        <v>0.05</v>
      </c>
      <c r="JR21" s="361">
        <v>0.53</v>
      </c>
      <c r="JS21" s="585">
        <v>-9.3799999999999994E-2</v>
      </c>
      <c r="JT21" s="356"/>
      <c r="JU21" s="356"/>
      <c r="JV21" s="364">
        <v>-5.3199999999999997E-2</v>
      </c>
      <c r="JW21" s="356"/>
      <c r="JX21" s="356"/>
      <c r="JY21" s="364">
        <v>0.05</v>
      </c>
      <c r="JZ21" s="364">
        <v>0.05</v>
      </c>
      <c r="KA21" s="364">
        <v>0.05</v>
      </c>
      <c r="KB21" s="364">
        <v>-0.05</v>
      </c>
      <c r="KC21" s="364">
        <v>-0.05</v>
      </c>
      <c r="KD21" s="364">
        <v>-0.05</v>
      </c>
      <c r="KE21" s="583">
        <v>0.56899999999999995</v>
      </c>
      <c r="KF21" s="365">
        <v>0.55000000000000004</v>
      </c>
      <c r="KG21" s="365">
        <v>0.34999999999999987</v>
      </c>
      <c r="KH21" s="365">
        <v>0.05</v>
      </c>
      <c r="KI21" s="365">
        <v>0.1</v>
      </c>
      <c r="KJ21" s="365">
        <v>0.05</v>
      </c>
      <c r="KK21" s="366">
        <v>0.45000000000000007</v>
      </c>
      <c r="KL21" s="585">
        <v>0.878</v>
      </c>
      <c r="KM21" s="364">
        <v>0.85</v>
      </c>
      <c r="KN21" s="586">
        <v>0.15</v>
      </c>
      <c r="KO21" s="612">
        <v>14</v>
      </c>
      <c r="KP21" s="191">
        <v>6</v>
      </c>
      <c r="KQ21" s="191">
        <v>2</v>
      </c>
      <c r="KR21" s="192">
        <v>8</v>
      </c>
      <c r="KS21" s="385">
        <v>1</v>
      </c>
      <c r="KT21" s="195">
        <v>0.8</v>
      </c>
      <c r="KU21" s="371">
        <v>0.2</v>
      </c>
      <c r="KV21" s="591">
        <v>0.5</v>
      </c>
      <c r="KW21" s="197">
        <v>0.6</v>
      </c>
      <c r="KX21" s="197">
        <v>0.25</v>
      </c>
      <c r="KY21" s="368">
        <v>0.15</v>
      </c>
      <c r="KZ21" s="593">
        <v>0.12541016949152542</v>
      </c>
      <c r="LA21" s="385">
        <v>-0.1</v>
      </c>
      <c r="LB21" s="385">
        <v>-0.1</v>
      </c>
      <c r="LC21" s="385">
        <v>-0.1</v>
      </c>
      <c r="LD21" s="594"/>
      <c r="LE21" s="595">
        <v>5940</v>
      </c>
      <c r="LF21" s="596">
        <v>612020</v>
      </c>
      <c r="LG21" s="593">
        <v>0.84</v>
      </c>
      <c r="LH21" s="385">
        <v>0.75</v>
      </c>
      <c r="LI21" s="195">
        <v>0.55000000000000004</v>
      </c>
      <c r="LJ21" s="195">
        <v>0.1</v>
      </c>
      <c r="LK21" s="371">
        <v>0.35</v>
      </c>
      <c r="LL21" s="592">
        <v>0.95</v>
      </c>
      <c r="LM21" s="197">
        <v>0.8</v>
      </c>
      <c r="LN21" s="197">
        <v>0.6</v>
      </c>
      <c r="LO21" s="197">
        <v>0.1</v>
      </c>
      <c r="LP21" s="368">
        <v>0.3</v>
      </c>
      <c r="LQ21" s="597">
        <v>2</v>
      </c>
      <c r="LR21" s="199">
        <v>1.9</v>
      </c>
      <c r="LS21" s="200">
        <v>2.1</v>
      </c>
    </row>
    <row r="22" spans="1:331">
      <c r="A22" s="294">
        <v>42917</v>
      </c>
      <c r="B22" s="950">
        <v>7</v>
      </c>
      <c r="C22" s="948">
        <v>2017</v>
      </c>
      <c r="D22" s="542">
        <v>6262</v>
      </c>
      <c r="E22" s="543"/>
      <c r="F22" s="543"/>
      <c r="G22" s="543"/>
      <c r="H22" s="544"/>
      <c r="I22" s="545"/>
      <c r="J22" s="546"/>
      <c r="K22" s="547"/>
      <c r="L22" s="548">
        <v>8</v>
      </c>
      <c r="M22" s="549">
        <v>1.2775471095496647E-3</v>
      </c>
      <c r="N22" s="549">
        <v>1.0197190600250714E-3</v>
      </c>
      <c r="O22" s="550">
        <v>1E-3</v>
      </c>
      <c r="P22" s="550">
        <v>5.0000000000000001E-4</v>
      </c>
      <c r="Q22" s="551">
        <v>5.0000000000000001E-4</v>
      </c>
      <c r="R22" s="552"/>
      <c r="S22" s="553">
        <v>1</v>
      </c>
      <c r="T22" s="554">
        <v>0.25</v>
      </c>
      <c r="U22" s="554">
        <v>0.15</v>
      </c>
      <c r="V22" s="554">
        <v>0.6</v>
      </c>
      <c r="W22" s="546"/>
      <c r="X22" s="555">
        <v>1</v>
      </c>
      <c r="Y22" s="555">
        <v>0.25</v>
      </c>
      <c r="Z22" s="555">
        <v>0.15</v>
      </c>
      <c r="AA22" s="556">
        <v>0.6</v>
      </c>
      <c r="AB22" s="557"/>
      <c r="AC22" s="558"/>
      <c r="AD22" s="559"/>
      <c r="AE22" s="558"/>
      <c r="AF22" s="558"/>
      <c r="AG22" s="559"/>
      <c r="AH22" s="558"/>
      <c r="AI22" s="558"/>
      <c r="AJ22" s="559"/>
      <c r="AK22" s="560">
        <v>0.249</v>
      </c>
      <c r="AL22" s="561">
        <v>0.751</v>
      </c>
      <c r="AM22" s="562"/>
      <c r="AN22" s="563"/>
      <c r="AO22" s="563"/>
      <c r="AP22" s="133">
        <v>0.28000000000000003</v>
      </c>
      <c r="AQ22" s="298">
        <v>0.12</v>
      </c>
      <c r="AR22" s="562"/>
      <c r="AS22" s="563"/>
      <c r="AT22" s="563"/>
      <c r="AU22" s="297">
        <v>0.1</v>
      </c>
      <c r="AV22" s="298">
        <v>0.1</v>
      </c>
      <c r="AW22" s="562"/>
      <c r="AX22" s="563"/>
      <c r="AY22" s="564"/>
      <c r="AZ22" s="299"/>
      <c r="BA22" s="299">
        <v>5.0000000000000001E-3</v>
      </c>
      <c r="BB22" s="299">
        <v>2.5999999999999999E-3</v>
      </c>
      <c r="BC22" s="299">
        <v>2.3999999999999998E-3</v>
      </c>
      <c r="BD22" s="300"/>
      <c r="BE22" s="562"/>
      <c r="BF22" s="563"/>
      <c r="BG22" s="564"/>
      <c r="BH22" s="299">
        <v>4.0000000000000001E-3</v>
      </c>
      <c r="BI22" s="299">
        <v>2E-3</v>
      </c>
      <c r="BJ22" s="300">
        <v>1E-3</v>
      </c>
      <c r="BK22" s="565">
        <v>4.82E-2</v>
      </c>
      <c r="BL22" s="302">
        <v>0.04</v>
      </c>
      <c r="BM22" s="302">
        <v>0.02</v>
      </c>
      <c r="BN22" s="566"/>
      <c r="BO22" s="567"/>
      <c r="BP22" s="567"/>
      <c r="BQ22" s="567"/>
      <c r="BR22" s="305">
        <v>0.2</v>
      </c>
      <c r="BS22" s="305">
        <v>0.2</v>
      </c>
      <c r="BT22" s="305">
        <v>0.6</v>
      </c>
      <c r="BU22" s="567"/>
      <c r="BV22" s="567"/>
      <c r="BW22" s="568"/>
      <c r="BX22" s="790">
        <v>0.76</v>
      </c>
      <c r="BY22" s="569">
        <v>0.8</v>
      </c>
      <c r="BZ22" s="375">
        <v>0.2</v>
      </c>
      <c r="CA22" s="566"/>
      <c r="CB22" s="567"/>
      <c r="CC22" s="567"/>
      <c r="CD22" s="613">
        <v>0.13800000000000001</v>
      </c>
      <c r="CE22" s="305">
        <v>0.2</v>
      </c>
      <c r="CF22" s="305">
        <v>9.5000000000000001E-2</v>
      </c>
      <c r="CG22" s="305">
        <v>0.70500000000000007</v>
      </c>
      <c r="CH22" s="614">
        <v>0.25700000000000001</v>
      </c>
      <c r="CI22" s="566"/>
      <c r="CJ22" s="567"/>
      <c r="CK22" s="567"/>
      <c r="CL22" s="305">
        <v>1</v>
      </c>
      <c r="CM22" s="305">
        <v>0.99099999999999999</v>
      </c>
      <c r="CN22" s="314">
        <v>8.9999999999999993E-3</v>
      </c>
      <c r="CO22" s="180">
        <v>1</v>
      </c>
      <c r="CP22" s="602">
        <v>832000</v>
      </c>
      <c r="CQ22" s="603">
        <v>800000</v>
      </c>
      <c r="CR22" s="378">
        <v>32000</v>
      </c>
      <c r="CS22" s="378">
        <v>1500000</v>
      </c>
      <c r="CT22" s="378">
        <v>-500000</v>
      </c>
      <c r="CU22" s="604">
        <v>0</v>
      </c>
      <c r="CV22" s="605">
        <v>1169000</v>
      </c>
      <c r="CW22" s="606">
        <v>1330000</v>
      </c>
      <c r="CX22" s="326">
        <v>-0.12105263157894737</v>
      </c>
      <c r="CY22" s="326">
        <v>0.4</v>
      </c>
      <c r="CZ22" s="326">
        <v>-0.2</v>
      </c>
      <c r="DA22" s="285">
        <v>-0.2</v>
      </c>
      <c r="DB22" s="390"/>
      <c r="DC22" s="311">
        <v>0.05</v>
      </c>
      <c r="DD22" s="321">
        <v>0.02</v>
      </c>
      <c r="DE22" s="321">
        <v>0.93</v>
      </c>
      <c r="DF22" s="771">
        <v>-7.5999999999999998E-2</v>
      </c>
      <c r="DG22" s="322">
        <v>0.15</v>
      </c>
      <c r="DH22" s="322">
        <v>-0.2</v>
      </c>
      <c r="DI22" s="322">
        <v>-0.1</v>
      </c>
      <c r="DJ22" s="322">
        <v>-0.1</v>
      </c>
      <c r="DK22" s="285">
        <v>-0.05</v>
      </c>
      <c r="DL22" s="285">
        <v>-0.05</v>
      </c>
      <c r="DM22" s="322">
        <v>-1.7000000000000001E-2</v>
      </c>
      <c r="DN22" s="322"/>
      <c r="DO22" s="323">
        <v>33</v>
      </c>
      <c r="DP22" s="324">
        <v>0.9</v>
      </c>
      <c r="DQ22" s="324">
        <v>119.1</v>
      </c>
      <c r="DR22" s="306">
        <v>0.98399999999999999</v>
      </c>
      <c r="DS22" s="978"/>
      <c r="DT22" s="978"/>
      <c r="DU22" s="306">
        <v>0.05</v>
      </c>
      <c r="DV22" s="313">
        <v>0.95</v>
      </c>
      <c r="DW22" s="325">
        <v>1</v>
      </c>
      <c r="DX22" s="326">
        <v>0.05</v>
      </c>
      <c r="DY22" s="327">
        <v>0.95</v>
      </c>
      <c r="DZ22" s="328">
        <v>1</v>
      </c>
      <c r="EA22" s="329">
        <v>8.9999999999999993E-3</v>
      </c>
      <c r="EB22" s="329">
        <v>4.1000000000000002E-2</v>
      </c>
      <c r="EC22" s="330">
        <v>0.95</v>
      </c>
      <c r="ED22" s="571">
        <v>0.70399999999999996</v>
      </c>
      <c r="EE22" s="261">
        <v>0.78</v>
      </c>
      <c r="EF22" s="261">
        <v>0.08</v>
      </c>
      <c r="EG22" s="261">
        <v>0.04</v>
      </c>
      <c r="EH22" s="261">
        <v>0.1</v>
      </c>
      <c r="EI22" s="572">
        <v>0.95399999999999996</v>
      </c>
      <c r="EJ22" s="572">
        <v>0.56699999999999995</v>
      </c>
      <c r="EK22" s="572">
        <v>0.746</v>
      </c>
      <c r="EL22" s="572">
        <v>0.73199999999999998</v>
      </c>
      <c r="EM22" s="572">
        <v>0.70199999999999996</v>
      </c>
      <c r="EN22" s="573">
        <v>0.84699999999999998</v>
      </c>
      <c r="EO22" s="336">
        <v>0.77</v>
      </c>
      <c r="EP22" s="337">
        <v>0.04</v>
      </c>
      <c r="EQ22" s="337">
        <v>6.4000000000000001E-2</v>
      </c>
      <c r="ER22" s="337">
        <v>0.126</v>
      </c>
      <c r="ES22" s="574">
        <v>0.83599999999999997</v>
      </c>
      <c r="ET22" s="574">
        <v>0.86399999999999999</v>
      </c>
      <c r="EU22" s="574">
        <v>0.84699999999999998</v>
      </c>
      <c r="EV22" s="336">
        <v>0.65</v>
      </c>
      <c r="EW22" s="337">
        <v>0.1</v>
      </c>
      <c r="EX22" s="337">
        <v>0.124</v>
      </c>
      <c r="EY22" s="337">
        <v>0.126</v>
      </c>
      <c r="EZ22" s="391">
        <v>0.64400000000000002</v>
      </c>
      <c r="FA22" s="332">
        <v>0.63300000000000001</v>
      </c>
      <c r="FB22" s="332">
        <v>9.6000000000000002E-2</v>
      </c>
      <c r="FC22" s="332">
        <v>0.11799999999999999</v>
      </c>
      <c r="FD22" s="332">
        <v>0.153</v>
      </c>
      <c r="FE22" s="572">
        <v>0.56000000000000005</v>
      </c>
      <c r="FF22" s="332">
        <v>0.6</v>
      </c>
      <c r="FG22" s="332">
        <v>0.1</v>
      </c>
      <c r="FH22" s="332">
        <v>0.2</v>
      </c>
      <c r="FI22" s="261">
        <v>0.1</v>
      </c>
      <c r="FJ22" s="572">
        <v>0.52600000000000002</v>
      </c>
      <c r="FK22" s="261">
        <v>0.64900000000000002</v>
      </c>
      <c r="FL22" s="332">
        <v>7.0000000000000007E-2</v>
      </c>
      <c r="FM22" s="332">
        <v>6.0999999999999999E-2</v>
      </c>
      <c r="FN22" s="332">
        <v>0.22</v>
      </c>
      <c r="FO22" s="572">
        <v>0.76800000000000002</v>
      </c>
      <c r="FP22" s="332">
        <v>0.625</v>
      </c>
      <c r="FQ22" s="332">
        <v>0.125</v>
      </c>
      <c r="FR22" s="332">
        <v>0.125</v>
      </c>
      <c r="FS22" s="332">
        <v>0.125</v>
      </c>
      <c r="FT22" s="572">
        <v>0.78600000000000003</v>
      </c>
      <c r="FU22" s="338">
        <v>0.96</v>
      </c>
      <c r="FV22" s="383"/>
      <c r="FW22" s="383"/>
      <c r="FX22" s="339">
        <v>0.9</v>
      </c>
      <c r="FY22" s="339">
        <v>0.1</v>
      </c>
      <c r="FZ22" s="339">
        <v>1</v>
      </c>
      <c r="GA22" s="383"/>
      <c r="GB22" s="996"/>
      <c r="GC22" s="340">
        <v>117</v>
      </c>
      <c r="GD22" s="341">
        <v>233</v>
      </c>
      <c r="GE22" s="413">
        <v>0.50214592274678116</v>
      </c>
      <c r="GF22" s="609">
        <v>106</v>
      </c>
      <c r="GG22" s="609">
        <v>234</v>
      </c>
      <c r="GH22" s="354">
        <v>0.45299145299145299</v>
      </c>
      <c r="GI22" s="572"/>
      <c r="GJ22" s="575"/>
      <c r="GK22" s="823">
        <v>14</v>
      </c>
      <c r="GL22" s="576">
        <v>71</v>
      </c>
      <c r="GM22" s="607">
        <v>0.16470588235294117</v>
      </c>
      <c r="GN22" s="577"/>
      <c r="GO22" s="577"/>
      <c r="GP22" s="576">
        <v>13</v>
      </c>
      <c r="GQ22" s="576">
        <v>80</v>
      </c>
      <c r="GR22" s="608">
        <v>0.16250000000000001</v>
      </c>
      <c r="GS22" s="576">
        <v>5</v>
      </c>
      <c r="GT22" s="581">
        <v>0.21176470588235294</v>
      </c>
      <c r="GU22" s="895">
        <v>4</v>
      </c>
      <c r="GV22" s="896">
        <v>64</v>
      </c>
      <c r="GW22" s="897">
        <v>5.8823529411764705E-2</v>
      </c>
      <c r="GX22" s="578">
        <v>4</v>
      </c>
      <c r="GY22" s="578">
        <v>68</v>
      </c>
      <c r="GZ22" s="350">
        <v>5.8823529411764705E-2</v>
      </c>
      <c r="HA22" s="579"/>
      <c r="HB22" s="579"/>
      <c r="HC22" s="610">
        <v>9.375E-2</v>
      </c>
      <c r="HD22" s="819">
        <v>12</v>
      </c>
      <c r="HE22" s="819">
        <v>128</v>
      </c>
      <c r="HF22" s="577"/>
      <c r="HG22" s="577"/>
      <c r="HH22" s="611">
        <v>6.363636363636363E-2</v>
      </c>
      <c r="HI22" s="609">
        <v>7</v>
      </c>
      <c r="HJ22" s="609">
        <v>110</v>
      </c>
      <c r="HK22" s="579"/>
      <c r="HL22" s="579"/>
      <c r="HM22" s="610">
        <v>3.125E-2</v>
      </c>
      <c r="HN22" s="819">
        <v>2</v>
      </c>
      <c r="HO22" s="819">
        <v>64</v>
      </c>
      <c r="HP22" s="577"/>
      <c r="HQ22" s="920"/>
      <c r="HR22" s="611">
        <v>0.1038961038961039</v>
      </c>
      <c r="HS22" s="609">
        <v>16</v>
      </c>
      <c r="HT22" s="609">
        <v>154</v>
      </c>
      <c r="HU22" s="572"/>
      <c r="HV22" s="572"/>
      <c r="HW22" s="611">
        <v>9.375E-2</v>
      </c>
      <c r="HX22" s="609">
        <v>6</v>
      </c>
      <c r="HY22" s="609">
        <v>64</v>
      </c>
      <c r="HZ22" s="579"/>
      <c r="IA22" s="579"/>
      <c r="IB22" s="610">
        <v>4.2904290429042903E-2</v>
      </c>
      <c r="IC22" s="819">
        <v>13</v>
      </c>
      <c r="ID22" s="819">
        <v>303</v>
      </c>
      <c r="IE22" s="607">
        <v>4.3062200956937802E-2</v>
      </c>
      <c r="IF22" s="819">
        <v>27</v>
      </c>
      <c r="IG22" s="819">
        <v>627</v>
      </c>
      <c r="IH22" s="574"/>
      <c r="II22" s="574"/>
      <c r="IJ22" s="611">
        <v>0</v>
      </c>
      <c r="IK22" s="609">
        <v>0</v>
      </c>
      <c r="IL22" s="609">
        <v>22</v>
      </c>
      <c r="IM22" s="572"/>
      <c r="IN22" s="575"/>
      <c r="IO22" s="582">
        <v>0</v>
      </c>
      <c r="IP22" s="356">
        <v>2</v>
      </c>
      <c r="IQ22" s="356">
        <v>3</v>
      </c>
      <c r="IR22" s="357">
        <v>3</v>
      </c>
      <c r="IS22" s="583">
        <v>2.01E-2</v>
      </c>
      <c r="IT22" s="359">
        <v>0.04</v>
      </c>
      <c r="IU22" s="359">
        <v>0.04</v>
      </c>
      <c r="IV22" s="584">
        <v>0.89</v>
      </c>
      <c r="IW22" s="360">
        <v>0.8</v>
      </c>
      <c r="IX22" s="360">
        <v>0.2</v>
      </c>
      <c r="IY22" s="583">
        <v>-0.64400000000000002</v>
      </c>
      <c r="IZ22" s="680"/>
      <c r="JA22" s="680"/>
      <c r="JB22" s="1018">
        <v>-2.1899999999999999E-2</v>
      </c>
      <c r="JC22" s="680"/>
      <c r="JD22" s="365"/>
      <c r="JE22" s="359">
        <v>1.1000000000000001</v>
      </c>
      <c r="JF22" s="359">
        <v>0.1</v>
      </c>
      <c r="JG22" s="359">
        <v>-1.1000000000000001</v>
      </c>
      <c r="JH22" s="361">
        <v>-0.1</v>
      </c>
      <c r="JI22" s="362">
        <v>0.77900000000000003</v>
      </c>
      <c r="JJ22" s="360">
        <v>0.75600000000000001</v>
      </c>
      <c r="JK22" s="360">
        <v>0.29399999999999993</v>
      </c>
      <c r="JL22" s="360">
        <v>0.05</v>
      </c>
      <c r="JM22" s="363">
        <v>0.65600000000000003</v>
      </c>
      <c r="JN22" s="583">
        <v>0.32300000000000001</v>
      </c>
      <c r="JO22" s="365">
        <v>0.63</v>
      </c>
      <c r="JP22" s="359">
        <v>0.41999999999999993</v>
      </c>
      <c r="JQ22" s="359">
        <v>0.05</v>
      </c>
      <c r="JR22" s="361">
        <v>0.53</v>
      </c>
      <c r="JS22" s="585">
        <v>-5.33E-2</v>
      </c>
      <c r="JT22" s="356"/>
      <c r="JU22" s="356"/>
      <c r="JV22" s="364">
        <v>-4.3499999999999997E-2</v>
      </c>
      <c r="JW22" s="356"/>
      <c r="JX22" s="356"/>
      <c r="JY22" s="364">
        <v>0.05</v>
      </c>
      <c r="JZ22" s="364">
        <v>0.05</v>
      </c>
      <c r="KA22" s="364">
        <v>0.05</v>
      </c>
      <c r="KB22" s="364">
        <v>-0.05</v>
      </c>
      <c r="KC22" s="364">
        <v>-0.05</v>
      </c>
      <c r="KD22" s="364">
        <v>-0.05</v>
      </c>
      <c r="KE22" s="583">
        <v>0.499</v>
      </c>
      <c r="KF22" s="365">
        <v>0.55000000000000004</v>
      </c>
      <c r="KG22" s="365">
        <v>0.34999999999999987</v>
      </c>
      <c r="KH22" s="365">
        <v>0.05</v>
      </c>
      <c r="KI22" s="365">
        <v>0.1</v>
      </c>
      <c r="KJ22" s="365">
        <v>0.05</v>
      </c>
      <c r="KK22" s="366">
        <v>0.45000000000000007</v>
      </c>
      <c r="KL22" s="585">
        <v>0.90300000000000002</v>
      </c>
      <c r="KM22" s="364">
        <v>0.85</v>
      </c>
      <c r="KN22" s="586">
        <v>0.15</v>
      </c>
      <c r="KO22" s="587"/>
      <c r="KP22" s="191">
        <v>6</v>
      </c>
      <c r="KQ22" s="191">
        <v>2</v>
      </c>
      <c r="KR22" s="192">
        <v>8</v>
      </c>
      <c r="KS22" s="285"/>
      <c r="KT22" s="195">
        <v>0.8</v>
      </c>
      <c r="KU22" s="371">
        <v>0.2</v>
      </c>
      <c r="KV22" s="591"/>
      <c r="KW22" s="197">
        <v>0.6</v>
      </c>
      <c r="KX22" s="197">
        <v>0.25</v>
      </c>
      <c r="KY22" s="368">
        <v>0.15</v>
      </c>
      <c r="KZ22" s="593"/>
      <c r="LA22" s="285">
        <v>-0.1</v>
      </c>
      <c r="LB22" s="285">
        <v>-0.1</v>
      </c>
      <c r="LC22" s="285">
        <v>-0.1</v>
      </c>
      <c r="LD22" s="594"/>
      <c r="LE22" s="595">
        <v>7920</v>
      </c>
      <c r="LF22" s="596">
        <v>610040</v>
      </c>
      <c r="LG22" s="593"/>
      <c r="LH22" s="385">
        <v>0.75</v>
      </c>
      <c r="LI22" s="195">
        <v>0.55000000000000004</v>
      </c>
      <c r="LJ22" s="195">
        <v>0.1</v>
      </c>
      <c r="LK22" s="371">
        <v>0.35</v>
      </c>
      <c r="LL22" s="592"/>
      <c r="LM22" s="197">
        <v>0.8</v>
      </c>
      <c r="LN22" s="197">
        <v>0.6</v>
      </c>
      <c r="LO22" s="197">
        <v>0.1</v>
      </c>
      <c r="LP22" s="368">
        <v>0.3</v>
      </c>
      <c r="LQ22" s="597"/>
      <c r="LR22" s="199">
        <v>1.9</v>
      </c>
      <c r="LS22" s="200">
        <v>2.1</v>
      </c>
    </row>
    <row r="23" spans="1:331">
      <c r="A23" s="294">
        <v>42948</v>
      </c>
      <c r="B23" s="950">
        <v>8</v>
      </c>
      <c r="C23" s="948">
        <v>2017</v>
      </c>
      <c r="D23" s="542">
        <v>7371</v>
      </c>
      <c r="E23" s="543"/>
      <c r="F23" s="543"/>
      <c r="G23" s="543"/>
      <c r="H23" s="544"/>
      <c r="I23" s="545"/>
      <c r="J23" s="546"/>
      <c r="K23" s="547"/>
      <c r="L23" s="548">
        <v>6</v>
      </c>
      <c r="M23" s="549">
        <v>8.1400081400081396E-4</v>
      </c>
      <c r="N23" s="549">
        <v>1.0197190600250714E-3</v>
      </c>
      <c r="O23" s="550">
        <v>1E-3</v>
      </c>
      <c r="P23" s="550">
        <v>5.0000000000000001E-4</v>
      </c>
      <c r="Q23" s="551">
        <v>5.0000000000000001E-4</v>
      </c>
      <c r="R23" s="552"/>
      <c r="S23" s="553">
        <v>1</v>
      </c>
      <c r="T23" s="554">
        <v>0.25</v>
      </c>
      <c r="U23" s="554">
        <v>0.15</v>
      </c>
      <c r="V23" s="554">
        <v>0.6</v>
      </c>
      <c r="W23" s="546"/>
      <c r="X23" s="555" t="s">
        <v>27</v>
      </c>
      <c r="Y23" s="555">
        <v>0.25</v>
      </c>
      <c r="Z23" s="555">
        <v>0.15</v>
      </c>
      <c r="AA23" s="556">
        <v>0.6</v>
      </c>
      <c r="AB23" s="557"/>
      <c r="AC23" s="558"/>
      <c r="AD23" s="559"/>
      <c r="AE23" s="558"/>
      <c r="AF23" s="558"/>
      <c r="AG23" s="559"/>
      <c r="AH23" s="558"/>
      <c r="AI23" s="558"/>
      <c r="AJ23" s="559"/>
      <c r="AK23" s="560">
        <v>0.33200000000000002</v>
      </c>
      <c r="AL23" s="561">
        <v>0.66799999999999993</v>
      </c>
      <c r="AM23" s="562"/>
      <c r="AN23" s="563"/>
      <c r="AO23" s="563"/>
      <c r="AP23" s="133">
        <v>0.28000000000000003</v>
      </c>
      <c r="AQ23" s="298">
        <v>0.12</v>
      </c>
      <c r="AR23" s="562"/>
      <c r="AS23" s="563"/>
      <c r="AT23" s="563"/>
      <c r="AU23" s="297">
        <v>0.1</v>
      </c>
      <c r="AV23" s="298">
        <v>0.1</v>
      </c>
      <c r="AW23" s="562"/>
      <c r="AX23" s="563"/>
      <c r="AY23" s="564"/>
      <c r="AZ23" s="299"/>
      <c r="BA23" s="299">
        <v>5.0000000000000001E-3</v>
      </c>
      <c r="BB23" s="299">
        <v>2.5999999999999999E-3</v>
      </c>
      <c r="BC23" s="299">
        <v>2.3999999999999998E-3</v>
      </c>
      <c r="BD23" s="300"/>
      <c r="BE23" s="562"/>
      <c r="BF23" s="563"/>
      <c r="BG23" s="564"/>
      <c r="BH23" s="299">
        <v>4.0000000000000001E-3</v>
      </c>
      <c r="BI23" s="299">
        <v>2E-3</v>
      </c>
      <c r="BJ23" s="300">
        <v>1E-3</v>
      </c>
      <c r="BK23" s="565">
        <v>4.9000000000000002E-2</v>
      </c>
      <c r="BL23" s="302">
        <v>0.04</v>
      </c>
      <c r="BM23" s="302">
        <v>0.02</v>
      </c>
      <c r="BN23" s="566"/>
      <c r="BO23" s="567"/>
      <c r="BP23" s="567"/>
      <c r="BQ23" s="567"/>
      <c r="BR23" s="305">
        <v>0.2</v>
      </c>
      <c r="BS23" s="305">
        <v>0.2</v>
      </c>
      <c r="BT23" s="305">
        <v>0.6</v>
      </c>
      <c r="BU23" s="567"/>
      <c r="BV23" s="567"/>
      <c r="BW23" s="568"/>
      <c r="BX23" s="790">
        <v>0.78</v>
      </c>
      <c r="BY23" s="569">
        <v>0.8</v>
      </c>
      <c r="BZ23" s="375">
        <v>0.2</v>
      </c>
      <c r="CA23" s="562"/>
      <c r="CB23" s="563"/>
      <c r="CC23" s="563"/>
      <c r="CD23" s="519"/>
      <c r="CE23" s="321">
        <v>0.27500000000000002</v>
      </c>
      <c r="CF23" s="321">
        <v>9.5000000000000001E-2</v>
      </c>
      <c r="CG23" s="321">
        <v>0.63</v>
      </c>
      <c r="CH23" s="570"/>
      <c r="CI23" s="566"/>
      <c r="CJ23" s="567"/>
      <c r="CK23" s="567"/>
      <c r="CL23" s="305">
        <v>1</v>
      </c>
      <c r="CM23" s="305">
        <v>0.99099999999999999</v>
      </c>
      <c r="CN23" s="314">
        <v>8.9999999999999993E-3</v>
      </c>
      <c r="CO23" s="180">
        <v>1</v>
      </c>
      <c r="CP23" s="602">
        <v>480000</v>
      </c>
      <c r="CQ23" s="603">
        <v>500000</v>
      </c>
      <c r="CR23" s="378">
        <v>-20000</v>
      </c>
      <c r="CS23" s="378">
        <v>1500000</v>
      </c>
      <c r="CT23" s="378">
        <v>-500000</v>
      </c>
      <c r="CU23" s="604">
        <v>0</v>
      </c>
      <c r="CV23" s="605">
        <v>1938000</v>
      </c>
      <c r="CW23" s="606">
        <v>1681000</v>
      </c>
      <c r="CX23" s="326">
        <v>0.15288518738845924</v>
      </c>
      <c r="CY23" s="326">
        <v>0.4</v>
      </c>
      <c r="CZ23" s="326">
        <v>-0.2</v>
      </c>
      <c r="DA23" s="285">
        <v>-0.2</v>
      </c>
      <c r="DB23" s="390"/>
      <c r="DC23" s="311">
        <v>0.05</v>
      </c>
      <c r="DD23" s="321">
        <v>0.02</v>
      </c>
      <c r="DE23" s="321">
        <v>0.93</v>
      </c>
      <c r="DF23" s="771">
        <v>-9.6000000000000002E-2</v>
      </c>
      <c r="DG23" s="322">
        <v>0.15</v>
      </c>
      <c r="DH23" s="322">
        <v>-0.2</v>
      </c>
      <c r="DI23" s="322">
        <v>-0.1</v>
      </c>
      <c r="DJ23" s="322">
        <v>-0.1</v>
      </c>
      <c r="DK23" s="285">
        <v>-0.05</v>
      </c>
      <c r="DL23" s="285">
        <v>-0.05</v>
      </c>
      <c r="DM23" s="322">
        <v>-8.0000000000000002E-3</v>
      </c>
      <c r="DN23" s="322"/>
      <c r="DO23" s="323">
        <v>25</v>
      </c>
      <c r="DP23" s="324">
        <v>0.9</v>
      </c>
      <c r="DQ23" s="324">
        <v>119.1</v>
      </c>
      <c r="DR23" s="306">
        <v>0.98199999999999998</v>
      </c>
      <c r="DS23" s="978"/>
      <c r="DT23" s="978"/>
      <c r="DU23" s="306">
        <v>0.05</v>
      </c>
      <c r="DV23" s="313">
        <v>0.95</v>
      </c>
      <c r="DW23" s="325">
        <v>1</v>
      </c>
      <c r="DX23" s="326">
        <v>0.05</v>
      </c>
      <c r="DY23" s="327">
        <v>0.95</v>
      </c>
      <c r="DZ23" s="328">
        <v>1</v>
      </c>
      <c r="EA23" s="329">
        <v>8.9999999999999993E-3</v>
      </c>
      <c r="EB23" s="329">
        <v>4.1000000000000002E-2</v>
      </c>
      <c r="EC23" s="330">
        <v>0.95</v>
      </c>
      <c r="ED23" s="571">
        <v>0.83599999999999997</v>
      </c>
      <c r="EE23" s="261">
        <v>0.78</v>
      </c>
      <c r="EF23" s="261">
        <v>0.08</v>
      </c>
      <c r="EG23" s="261">
        <v>0.04</v>
      </c>
      <c r="EH23" s="261">
        <v>0.1</v>
      </c>
      <c r="EI23" s="572">
        <v>0.93500000000000005</v>
      </c>
      <c r="EJ23" s="572">
        <v>0.76900000000000002</v>
      </c>
      <c r="EK23" s="572">
        <v>0.9</v>
      </c>
      <c r="EL23" s="572">
        <v>0.81299999999999994</v>
      </c>
      <c r="EM23" s="572">
        <v>0.83599999999999997</v>
      </c>
      <c r="EN23" s="573">
        <v>0.82599999999999996</v>
      </c>
      <c r="EO23" s="336">
        <v>0.77</v>
      </c>
      <c r="EP23" s="337">
        <v>0.04</v>
      </c>
      <c r="EQ23" s="337">
        <v>6.4000000000000001E-2</v>
      </c>
      <c r="ER23" s="337">
        <v>0.126</v>
      </c>
      <c r="ES23" s="574">
        <v>0.89900000000000002</v>
      </c>
      <c r="ET23" s="574">
        <v>0.85299999999999998</v>
      </c>
      <c r="EU23" s="574">
        <v>0.75</v>
      </c>
      <c r="EV23" s="336">
        <v>0.65</v>
      </c>
      <c r="EW23" s="337">
        <v>0.1</v>
      </c>
      <c r="EX23" s="337">
        <v>0.124</v>
      </c>
      <c r="EY23" s="337">
        <v>0.126</v>
      </c>
      <c r="EZ23" s="260">
        <v>0.72599999999999998</v>
      </c>
      <c r="FA23" s="332">
        <v>0.63300000000000001</v>
      </c>
      <c r="FB23" s="332">
        <v>9.6000000000000002E-2</v>
      </c>
      <c r="FC23" s="332">
        <v>0.11799999999999999</v>
      </c>
      <c r="FD23" s="332">
        <v>0.153</v>
      </c>
      <c r="FE23" s="572">
        <v>0.59599999999999997</v>
      </c>
      <c r="FF23" s="332">
        <v>0.6</v>
      </c>
      <c r="FG23" s="332">
        <v>0.1</v>
      </c>
      <c r="FH23" s="332">
        <v>0.2</v>
      </c>
      <c r="FI23" s="261">
        <v>0.1</v>
      </c>
      <c r="FJ23" s="572">
        <v>0.78700000000000003</v>
      </c>
      <c r="FK23" s="261">
        <v>0.64900000000000002</v>
      </c>
      <c r="FL23" s="332">
        <v>7.0000000000000007E-2</v>
      </c>
      <c r="FM23" s="332">
        <v>6.0999999999999999E-2</v>
      </c>
      <c r="FN23" s="332">
        <v>0.22</v>
      </c>
      <c r="FO23" s="572">
        <v>0.81299999999999994</v>
      </c>
      <c r="FP23" s="332">
        <v>0.625</v>
      </c>
      <c r="FQ23" s="332">
        <v>0.125</v>
      </c>
      <c r="FR23" s="332">
        <v>0.125</v>
      </c>
      <c r="FS23" s="332">
        <v>0.125</v>
      </c>
      <c r="FT23" s="572">
        <v>0.71899999999999997</v>
      </c>
      <c r="FU23" s="338">
        <v>0.95599999999999996</v>
      </c>
      <c r="FV23" s="383"/>
      <c r="FW23" s="383"/>
      <c r="FX23" s="339">
        <v>0.9</v>
      </c>
      <c r="FY23" s="339">
        <v>0.1</v>
      </c>
      <c r="FZ23" s="339">
        <v>1</v>
      </c>
      <c r="GA23" s="383"/>
      <c r="GB23" s="996"/>
      <c r="GC23" s="340">
        <v>201</v>
      </c>
      <c r="GD23" s="341">
        <v>327</v>
      </c>
      <c r="GE23" s="413">
        <v>0.61467889908256879</v>
      </c>
      <c r="GF23" s="609">
        <v>185</v>
      </c>
      <c r="GG23" s="609">
        <v>342</v>
      </c>
      <c r="GH23" s="354">
        <v>0.54093567251461994</v>
      </c>
      <c r="GI23" s="572"/>
      <c r="GJ23" s="575"/>
      <c r="GK23" s="823">
        <v>16</v>
      </c>
      <c r="GL23" s="576">
        <v>91</v>
      </c>
      <c r="GM23" s="607">
        <v>0.14953271028037382</v>
      </c>
      <c r="GN23" s="577"/>
      <c r="GO23" s="577"/>
      <c r="GP23" s="576">
        <v>16</v>
      </c>
      <c r="GQ23" s="576">
        <v>101</v>
      </c>
      <c r="GR23" s="608">
        <v>0.15841584158415842</v>
      </c>
      <c r="GS23" s="576">
        <v>7</v>
      </c>
      <c r="GT23" s="581">
        <v>0.21296296296296297</v>
      </c>
      <c r="GU23" s="895">
        <v>7</v>
      </c>
      <c r="GV23" s="896">
        <v>71</v>
      </c>
      <c r="GW23" s="897">
        <v>8.9743589743589744E-2</v>
      </c>
      <c r="GX23" s="578">
        <v>7</v>
      </c>
      <c r="GY23" s="578">
        <v>79</v>
      </c>
      <c r="GZ23" s="350">
        <v>8.8607594936708861E-2</v>
      </c>
      <c r="HA23" s="579"/>
      <c r="HB23" s="579"/>
      <c r="HC23" s="610">
        <v>0.18543046357615894</v>
      </c>
      <c r="HD23" s="819">
        <v>28</v>
      </c>
      <c r="HE23" s="819">
        <v>151</v>
      </c>
      <c r="HF23" s="577"/>
      <c r="HG23" s="577"/>
      <c r="HH23" s="611">
        <v>5.9602649006622516E-2</v>
      </c>
      <c r="HI23" s="609">
        <v>9</v>
      </c>
      <c r="HJ23" s="609">
        <v>151</v>
      </c>
      <c r="HK23" s="579"/>
      <c r="HL23" s="579"/>
      <c r="HM23" s="610">
        <v>0</v>
      </c>
      <c r="HN23" s="819">
        <v>0</v>
      </c>
      <c r="HO23" s="819">
        <v>106</v>
      </c>
      <c r="HP23" s="577"/>
      <c r="HQ23" s="920"/>
      <c r="HR23" s="611">
        <v>3.2000000000000001E-2</v>
      </c>
      <c r="HS23" s="609">
        <v>4</v>
      </c>
      <c r="HT23" s="609">
        <v>125</v>
      </c>
      <c r="HU23" s="572"/>
      <c r="HV23" s="572"/>
      <c r="HW23" s="611">
        <v>0.10810810810810811</v>
      </c>
      <c r="HX23" s="609">
        <v>8</v>
      </c>
      <c r="HY23" s="609">
        <v>74</v>
      </c>
      <c r="HZ23" s="579"/>
      <c r="IA23" s="579"/>
      <c r="IB23" s="610">
        <v>2.2222222222222223E-2</v>
      </c>
      <c r="IC23" s="819">
        <v>10</v>
      </c>
      <c r="ID23" s="819">
        <v>450</v>
      </c>
      <c r="IE23" s="607">
        <v>5.7142857142857141E-2</v>
      </c>
      <c r="IF23" s="819">
        <v>40</v>
      </c>
      <c r="IG23" s="819">
        <v>700</v>
      </c>
      <c r="IH23" s="574"/>
      <c r="II23" s="574"/>
      <c r="IJ23" s="611">
        <v>7.3170731707317069E-2</v>
      </c>
      <c r="IK23" s="609">
        <v>3</v>
      </c>
      <c r="IL23" s="609">
        <v>41</v>
      </c>
      <c r="IM23" s="572"/>
      <c r="IN23" s="575"/>
      <c r="IO23" s="582">
        <v>0</v>
      </c>
      <c r="IP23" s="356">
        <v>2</v>
      </c>
      <c r="IQ23" s="356">
        <v>3</v>
      </c>
      <c r="IR23" s="357">
        <v>3</v>
      </c>
      <c r="IS23" s="583">
        <v>2.12E-2</v>
      </c>
      <c r="IT23" s="359">
        <v>0.04</v>
      </c>
      <c r="IU23" s="359">
        <v>0.04</v>
      </c>
      <c r="IV23" s="584">
        <v>0.88</v>
      </c>
      <c r="IW23" s="360">
        <v>0.8</v>
      </c>
      <c r="IX23" s="360">
        <v>0.2</v>
      </c>
      <c r="IY23" s="583">
        <v>-0.48530000000000001</v>
      </c>
      <c r="IZ23" s="680"/>
      <c r="JA23" s="680"/>
      <c r="JB23" s="1018">
        <v>-2.6700000000000002E-2</v>
      </c>
      <c r="JC23" s="680"/>
      <c r="JD23" s="365"/>
      <c r="JE23" s="359">
        <v>1.1000000000000001</v>
      </c>
      <c r="JF23" s="359">
        <v>0.1</v>
      </c>
      <c r="JG23" s="359">
        <v>-1.1000000000000001</v>
      </c>
      <c r="JH23" s="361">
        <v>-0.1</v>
      </c>
      <c r="JI23" s="362">
        <v>0.91900000000000004</v>
      </c>
      <c r="JJ23" s="360">
        <v>0.75600000000000001</v>
      </c>
      <c r="JK23" s="360">
        <v>0.29399999999999993</v>
      </c>
      <c r="JL23" s="360">
        <v>0.05</v>
      </c>
      <c r="JM23" s="363">
        <v>0.65600000000000003</v>
      </c>
      <c r="JN23" s="583">
        <v>0.43099999999999999</v>
      </c>
      <c r="JO23" s="365">
        <v>0.63</v>
      </c>
      <c r="JP23" s="359">
        <v>0.41999999999999993</v>
      </c>
      <c r="JQ23" s="359">
        <v>0.05</v>
      </c>
      <c r="JR23" s="361">
        <v>0.53</v>
      </c>
      <c r="JS23" s="585">
        <v>-2.63E-2</v>
      </c>
      <c r="JT23" s="356"/>
      <c r="JU23" s="356"/>
      <c r="JV23" s="364">
        <v>1.4E-3</v>
      </c>
      <c r="JW23" s="356"/>
      <c r="JX23" s="356"/>
      <c r="JY23" s="364">
        <v>0.05</v>
      </c>
      <c r="JZ23" s="364">
        <v>0.05</v>
      </c>
      <c r="KA23" s="364">
        <v>0.05</v>
      </c>
      <c r="KB23" s="364">
        <v>-0.05</v>
      </c>
      <c r="KC23" s="364">
        <v>-0.05</v>
      </c>
      <c r="KD23" s="364">
        <v>-0.05</v>
      </c>
      <c r="KE23" s="583">
        <v>0.45800000000000002</v>
      </c>
      <c r="KF23" s="365">
        <v>0.55000000000000004</v>
      </c>
      <c r="KG23" s="365">
        <v>0.34999999999999987</v>
      </c>
      <c r="KH23" s="365">
        <v>0.05</v>
      </c>
      <c r="KI23" s="365">
        <v>0.1</v>
      </c>
      <c r="KJ23" s="365">
        <v>0.05</v>
      </c>
      <c r="KK23" s="366">
        <v>0.45000000000000007</v>
      </c>
      <c r="KL23" s="585">
        <v>0.85399999999999998</v>
      </c>
      <c r="KM23" s="364">
        <v>0.85</v>
      </c>
      <c r="KN23" s="586">
        <v>0.15</v>
      </c>
      <c r="KO23" s="587"/>
      <c r="KP23" s="191">
        <v>6</v>
      </c>
      <c r="KQ23" s="191">
        <v>2</v>
      </c>
      <c r="KR23" s="192">
        <v>8</v>
      </c>
      <c r="KS23" s="285"/>
      <c r="KT23" s="195">
        <v>0.8</v>
      </c>
      <c r="KU23" s="371">
        <v>0.2</v>
      </c>
      <c r="KV23" s="591"/>
      <c r="KW23" s="197">
        <v>0.6</v>
      </c>
      <c r="KX23" s="197">
        <v>0.25</v>
      </c>
      <c r="KY23" s="368">
        <v>0.15</v>
      </c>
      <c r="KZ23" s="593"/>
      <c r="LA23" s="285">
        <v>-0.1</v>
      </c>
      <c r="LB23" s="285">
        <v>-0.1</v>
      </c>
      <c r="LC23" s="285">
        <v>-0.1</v>
      </c>
      <c r="LD23" s="594"/>
      <c r="LE23" s="595">
        <v>9900</v>
      </c>
      <c r="LF23" s="596">
        <v>608060</v>
      </c>
      <c r="LG23" s="593"/>
      <c r="LH23" s="385">
        <v>0.75</v>
      </c>
      <c r="LI23" s="195">
        <v>0.55000000000000004</v>
      </c>
      <c r="LJ23" s="195">
        <v>0.1</v>
      </c>
      <c r="LK23" s="371">
        <v>0.35</v>
      </c>
      <c r="LL23" s="592"/>
      <c r="LM23" s="197">
        <v>0.8</v>
      </c>
      <c r="LN23" s="197">
        <v>0.6</v>
      </c>
      <c r="LO23" s="197">
        <v>0.1</v>
      </c>
      <c r="LP23" s="368">
        <v>0.3</v>
      </c>
      <c r="LQ23" s="597"/>
      <c r="LR23" s="199">
        <v>1.9</v>
      </c>
      <c r="LS23" s="200">
        <v>2.1</v>
      </c>
    </row>
    <row r="24" spans="1:331">
      <c r="A24" s="294">
        <v>42979</v>
      </c>
      <c r="B24" s="950">
        <v>9</v>
      </c>
      <c r="C24" s="948">
        <v>2017</v>
      </c>
      <c r="D24" s="542">
        <v>6576</v>
      </c>
      <c r="E24" s="543"/>
      <c r="F24" s="543"/>
      <c r="G24" s="543"/>
      <c r="H24" s="544"/>
      <c r="I24" s="545"/>
      <c r="J24" s="546"/>
      <c r="K24" s="547"/>
      <c r="L24" s="548">
        <v>5</v>
      </c>
      <c r="M24" s="549">
        <v>7.6034063260340637E-4</v>
      </c>
      <c r="N24" s="549">
        <v>1.0197190600250714E-3</v>
      </c>
      <c r="O24" s="550">
        <v>1E-3</v>
      </c>
      <c r="P24" s="550">
        <v>5.0000000000000001E-4</v>
      </c>
      <c r="Q24" s="551">
        <v>5.0000000000000001E-4</v>
      </c>
      <c r="R24" s="552"/>
      <c r="S24" s="553">
        <v>1</v>
      </c>
      <c r="T24" s="554">
        <v>0.25</v>
      </c>
      <c r="U24" s="554">
        <v>0.15</v>
      </c>
      <c r="V24" s="554">
        <v>0.6</v>
      </c>
      <c r="W24" s="546"/>
      <c r="X24" s="555">
        <v>1</v>
      </c>
      <c r="Y24" s="555">
        <v>0.25</v>
      </c>
      <c r="Z24" s="555">
        <v>0.15</v>
      </c>
      <c r="AA24" s="556">
        <v>0.6</v>
      </c>
      <c r="AB24" s="557"/>
      <c r="AC24" s="558"/>
      <c r="AD24" s="559"/>
      <c r="AE24" s="558"/>
      <c r="AF24" s="558"/>
      <c r="AG24" s="559"/>
      <c r="AH24" s="558"/>
      <c r="AI24" s="558"/>
      <c r="AJ24" s="559"/>
      <c r="AK24" s="560">
        <v>0.41499999999999998</v>
      </c>
      <c r="AL24" s="561">
        <v>0.58499999999999996</v>
      </c>
      <c r="AM24" s="566"/>
      <c r="AN24" s="567">
        <v>4</v>
      </c>
      <c r="AO24" s="567">
        <v>0.34</v>
      </c>
      <c r="AP24" s="133">
        <v>0.28000000000000003</v>
      </c>
      <c r="AQ24" s="134">
        <v>0.12</v>
      </c>
      <c r="AR24" s="587"/>
      <c r="AS24" s="588">
        <v>0</v>
      </c>
      <c r="AT24" s="588">
        <v>0</v>
      </c>
      <c r="AU24" s="136">
        <v>0.1</v>
      </c>
      <c r="AV24" s="137">
        <v>0.1</v>
      </c>
      <c r="AW24" s="566">
        <v>3</v>
      </c>
      <c r="AX24" s="567"/>
      <c r="AY24" s="600">
        <v>1.6999999999999999E-3</v>
      </c>
      <c r="AZ24" s="302"/>
      <c r="BA24" s="302">
        <v>5.0000000000000001E-3</v>
      </c>
      <c r="BB24" s="302">
        <v>2.5999999999999999E-3</v>
      </c>
      <c r="BC24" s="302">
        <v>2.3999999999999998E-3</v>
      </c>
      <c r="BD24" s="303"/>
      <c r="BE24" s="587">
        <v>0</v>
      </c>
      <c r="BF24" s="588"/>
      <c r="BG24" s="601">
        <v>0</v>
      </c>
      <c r="BH24" s="176">
        <v>4.0000000000000001E-3</v>
      </c>
      <c r="BI24" s="176">
        <v>2E-3</v>
      </c>
      <c r="BJ24" s="372">
        <v>1E-3</v>
      </c>
      <c r="BK24" s="565">
        <v>4.3499999999999997E-2</v>
      </c>
      <c r="BL24" s="302">
        <v>0.04</v>
      </c>
      <c r="BM24" s="302">
        <v>0.02</v>
      </c>
      <c r="BN24" s="566"/>
      <c r="BO24" s="567"/>
      <c r="BP24" s="567"/>
      <c r="BQ24" s="567"/>
      <c r="BR24" s="305">
        <v>0.2</v>
      </c>
      <c r="BS24" s="305">
        <v>0.2</v>
      </c>
      <c r="BT24" s="305">
        <v>0.6</v>
      </c>
      <c r="BU24" s="567"/>
      <c r="BV24" s="567"/>
      <c r="BW24" s="568"/>
      <c r="BX24" s="790">
        <v>0.74</v>
      </c>
      <c r="BY24" s="569">
        <v>0.8</v>
      </c>
      <c r="BZ24" s="375">
        <v>0.2</v>
      </c>
      <c r="CA24" s="562"/>
      <c r="CB24" s="563"/>
      <c r="CC24" s="563"/>
      <c r="CD24" s="519"/>
      <c r="CE24" s="321">
        <v>0.35</v>
      </c>
      <c r="CF24" s="321">
        <v>9.5000000000000001E-2</v>
      </c>
      <c r="CG24" s="321">
        <v>0.55500000000000005</v>
      </c>
      <c r="CH24" s="570"/>
      <c r="CI24" s="566"/>
      <c r="CJ24" s="567"/>
      <c r="CK24" s="567"/>
      <c r="CL24" s="305">
        <v>1</v>
      </c>
      <c r="CM24" s="305">
        <v>0.99099999999999999</v>
      </c>
      <c r="CN24" s="314">
        <v>8.9999999999999993E-3</v>
      </c>
      <c r="CO24" s="180">
        <v>1</v>
      </c>
      <c r="CP24" s="602">
        <v>170000</v>
      </c>
      <c r="CQ24" s="603">
        <v>200000</v>
      </c>
      <c r="CR24" s="378">
        <v>-30000</v>
      </c>
      <c r="CS24" s="378">
        <v>1500000</v>
      </c>
      <c r="CT24" s="378">
        <v>-500000</v>
      </c>
      <c r="CU24" s="604">
        <v>0</v>
      </c>
      <c r="CV24" s="605">
        <v>2383000</v>
      </c>
      <c r="CW24" s="606">
        <v>2212000</v>
      </c>
      <c r="CX24" s="326">
        <v>7.730560578661845E-2</v>
      </c>
      <c r="CY24" s="326">
        <v>0.4</v>
      </c>
      <c r="CZ24" s="326">
        <v>-0.2</v>
      </c>
      <c r="DA24" s="285">
        <v>-0.2</v>
      </c>
      <c r="DB24" s="381">
        <v>0.98</v>
      </c>
      <c r="DC24" s="306">
        <v>0.05</v>
      </c>
      <c r="DD24" s="305">
        <v>0.02</v>
      </c>
      <c r="DE24" s="305">
        <v>0.93</v>
      </c>
      <c r="DF24" s="771">
        <v>-6.8000000000000005E-2</v>
      </c>
      <c r="DG24" s="322">
        <v>0.15</v>
      </c>
      <c r="DH24" s="322">
        <v>-0.2</v>
      </c>
      <c r="DI24" s="322">
        <v>-0.1</v>
      </c>
      <c r="DJ24" s="322">
        <v>-0.1</v>
      </c>
      <c r="DK24" s="285">
        <v>-0.05</v>
      </c>
      <c r="DL24" s="285">
        <v>-0.05</v>
      </c>
      <c r="DM24" s="322">
        <v>1.0999999999999999E-2</v>
      </c>
      <c r="DN24" s="322"/>
      <c r="DO24" s="323">
        <v>9</v>
      </c>
      <c r="DP24" s="324">
        <v>0.9</v>
      </c>
      <c r="DQ24" s="324">
        <v>119.1</v>
      </c>
      <c r="DR24" s="306">
        <v>0.99099999999999999</v>
      </c>
      <c r="DS24" s="978"/>
      <c r="DT24" s="978"/>
      <c r="DU24" s="306">
        <v>0.05</v>
      </c>
      <c r="DV24" s="313">
        <v>0.95</v>
      </c>
      <c r="DW24" s="325">
        <v>1</v>
      </c>
      <c r="DX24" s="326">
        <v>0.05</v>
      </c>
      <c r="DY24" s="327">
        <v>0.95</v>
      </c>
      <c r="DZ24" s="328">
        <v>1</v>
      </c>
      <c r="EA24" s="329">
        <v>8.9999999999999993E-3</v>
      </c>
      <c r="EB24" s="329">
        <v>4.1000000000000002E-2</v>
      </c>
      <c r="EC24" s="330">
        <v>0.95</v>
      </c>
      <c r="ED24" s="571">
        <v>0.746</v>
      </c>
      <c r="EE24" s="261">
        <v>0.78</v>
      </c>
      <c r="EF24" s="261">
        <v>0.08</v>
      </c>
      <c r="EG24" s="261">
        <v>0.04</v>
      </c>
      <c r="EH24" s="261">
        <v>0.1</v>
      </c>
      <c r="EI24" s="572">
        <v>0.86799999999999999</v>
      </c>
      <c r="EJ24" s="572">
        <v>0.73899999999999999</v>
      </c>
      <c r="EK24" s="572">
        <v>0.8</v>
      </c>
      <c r="EL24" s="572">
        <v>0.72</v>
      </c>
      <c r="EM24" s="572">
        <v>0.69299999999999995</v>
      </c>
      <c r="EN24" s="573">
        <v>0.82799999999999996</v>
      </c>
      <c r="EO24" s="336">
        <v>0.77</v>
      </c>
      <c r="EP24" s="337">
        <v>0.04</v>
      </c>
      <c r="EQ24" s="337">
        <v>6.4000000000000001E-2</v>
      </c>
      <c r="ER24" s="337">
        <v>0.126</v>
      </c>
      <c r="ES24" s="574">
        <v>0.873</v>
      </c>
      <c r="ET24" s="574">
        <v>0.86499999999999999</v>
      </c>
      <c r="EU24" s="574">
        <v>0.77500000000000002</v>
      </c>
      <c r="EV24" s="336">
        <v>0.65</v>
      </c>
      <c r="EW24" s="337">
        <v>0.1</v>
      </c>
      <c r="EX24" s="337">
        <v>0.124</v>
      </c>
      <c r="EY24" s="337">
        <v>0.126</v>
      </c>
      <c r="EZ24" s="260">
        <v>0.78700000000000003</v>
      </c>
      <c r="FA24" s="332">
        <v>0.63300000000000001</v>
      </c>
      <c r="FB24" s="332">
        <v>9.6000000000000002E-2</v>
      </c>
      <c r="FC24" s="332">
        <v>0.11799999999999999</v>
      </c>
      <c r="FD24" s="332">
        <v>0.153</v>
      </c>
      <c r="FE24" s="572">
        <v>0.63700000000000001</v>
      </c>
      <c r="FF24" s="332">
        <v>0.6</v>
      </c>
      <c r="FG24" s="332">
        <v>0.1</v>
      </c>
      <c r="FH24" s="332">
        <v>0.2</v>
      </c>
      <c r="FI24" s="261">
        <v>0.1</v>
      </c>
      <c r="FJ24" s="572">
        <v>0.85399999999999998</v>
      </c>
      <c r="FK24" s="261">
        <v>0.64900000000000002</v>
      </c>
      <c r="FL24" s="332">
        <v>7.0000000000000007E-2</v>
      </c>
      <c r="FM24" s="332">
        <v>6.0999999999999999E-2</v>
      </c>
      <c r="FN24" s="332">
        <v>0.22</v>
      </c>
      <c r="FO24" s="572">
        <v>0.74</v>
      </c>
      <c r="FP24" s="332">
        <v>0.625</v>
      </c>
      <c r="FQ24" s="332">
        <v>0.125</v>
      </c>
      <c r="FR24" s="332">
        <v>0.125</v>
      </c>
      <c r="FS24" s="332">
        <v>0.125</v>
      </c>
      <c r="FT24" s="572">
        <v>0.88800000000000001</v>
      </c>
      <c r="FU24" s="338">
        <v>0.97599999999999998</v>
      </c>
      <c r="FV24" s="383"/>
      <c r="FW24" s="383"/>
      <c r="FX24" s="339">
        <v>0.9</v>
      </c>
      <c r="FY24" s="339">
        <v>0.1</v>
      </c>
      <c r="FZ24" s="339">
        <v>1</v>
      </c>
      <c r="GA24" s="383"/>
      <c r="GB24" s="996"/>
      <c r="GC24" s="340">
        <v>164</v>
      </c>
      <c r="GD24" s="341">
        <v>293</v>
      </c>
      <c r="GE24" s="413">
        <v>0.55972696245733788</v>
      </c>
      <c r="GF24" s="609">
        <v>143</v>
      </c>
      <c r="GG24" s="609">
        <v>271</v>
      </c>
      <c r="GH24" s="354">
        <v>0.52767527675276749</v>
      </c>
      <c r="GI24" s="572"/>
      <c r="GJ24" s="575"/>
      <c r="GK24" s="823">
        <v>13</v>
      </c>
      <c r="GL24" s="576">
        <v>59</v>
      </c>
      <c r="GM24" s="607">
        <v>0.18055555555555555</v>
      </c>
      <c r="GN24" s="577"/>
      <c r="GO24" s="577"/>
      <c r="GP24" s="576">
        <v>14</v>
      </c>
      <c r="GQ24" s="576">
        <v>65</v>
      </c>
      <c r="GR24" s="608">
        <v>0.2153846153846154</v>
      </c>
      <c r="GS24" s="576">
        <v>6</v>
      </c>
      <c r="GT24" s="581">
        <v>0.28169014084507044</v>
      </c>
      <c r="GU24" s="895">
        <v>6</v>
      </c>
      <c r="GV24" s="896">
        <v>50</v>
      </c>
      <c r="GW24" s="897">
        <v>0.10714285714285714</v>
      </c>
      <c r="GX24" s="578">
        <v>6</v>
      </c>
      <c r="GY24" s="578">
        <v>59</v>
      </c>
      <c r="GZ24" s="350">
        <v>0.10169491525423729</v>
      </c>
      <c r="HA24" s="579"/>
      <c r="HB24" s="579"/>
      <c r="HC24" s="610">
        <v>0.24806201550387597</v>
      </c>
      <c r="HD24" s="819">
        <v>32</v>
      </c>
      <c r="HE24" s="819">
        <v>129</v>
      </c>
      <c r="HF24" s="577"/>
      <c r="HG24" s="577"/>
      <c r="HH24" s="611">
        <v>0.1391304347826087</v>
      </c>
      <c r="HI24" s="609">
        <v>16</v>
      </c>
      <c r="HJ24" s="609">
        <v>115</v>
      </c>
      <c r="HK24" s="579"/>
      <c r="HL24" s="579"/>
      <c r="HM24" s="610">
        <v>1.5625E-2</v>
      </c>
      <c r="HN24" s="819">
        <v>1</v>
      </c>
      <c r="HO24" s="819">
        <v>64</v>
      </c>
      <c r="HP24" s="577"/>
      <c r="HQ24" s="920"/>
      <c r="HR24" s="611">
        <v>0.12328767123287671</v>
      </c>
      <c r="HS24" s="609">
        <v>18</v>
      </c>
      <c r="HT24" s="609">
        <v>146</v>
      </c>
      <c r="HU24" s="572"/>
      <c r="HV24" s="572"/>
      <c r="HW24" s="611">
        <v>4.7619047619047616E-2</v>
      </c>
      <c r="HX24" s="609">
        <v>3</v>
      </c>
      <c r="HY24" s="609">
        <v>63</v>
      </c>
      <c r="HZ24" s="579"/>
      <c r="IA24" s="579"/>
      <c r="IB24" s="610">
        <v>4.6913580246913583E-2</v>
      </c>
      <c r="IC24" s="819">
        <v>19</v>
      </c>
      <c r="ID24" s="819">
        <v>405</v>
      </c>
      <c r="IE24" s="607">
        <v>4.1806020066889632E-2</v>
      </c>
      <c r="IF24" s="819">
        <v>25</v>
      </c>
      <c r="IG24" s="819">
        <v>598</v>
      </c>
      <c r="IH24" s="574"/>
      <c r="II24" s="574"/>
      <c r="IJ24" s="611">
        <v>0.13043478260869565</v>
      </c>
      <c r="IK24" s="609">
        <v>6</v>
      </c>
      <c r="IL24" s="609">
        <v>46</v>
      </c>
      <c r="IM24" s="572"/>
      <c r="IN24" s="575"/>
      <c r="IO24" s="582">
        <v>0</v>
      </c>
      <c r="IP24" s="356">
        <v>2</v>
      </c>
      <c r="IQ24" s="356">
        <v>3</v>
      </c>
      <c r="IR24" s="357">
        <v>3</v>
      </c>
      <c r="IS24" s="583">
        <v>4.7000000000000002E-3</v>
      </c>
      <c r="IT24" s="359">
        <v>0.04</v>
      </c>
      <c r="IU24" s="359">
        <v>0.04</v>
      </c>
      <c r="IV24" s="584">
        <v>0.87</v>
      </c>
      <c r="IW24" s="360">
        <v>0.8</v>
      </c>
      <c r="IX24" s="360">
        <v>0.2</v>
      </c>
      <c r="IY24" s="583">
        <v>-0.39700000000000002</v>
      </c>
      <c r="IZ24" s="680"/>
      <c r="JA24" s="680"/>
      <c r="JB24" s="1018">
        <v>-6.0999999999999999E-2</v>
      </c>
      <c r="JC24" s="680"/>
      <c r="JD24" s="365"/>
      <c r="JE24" s="359">
        <v>1.1000000000000001</v>
      </c>
      <c r="JF24" s="359">
        <v>0.1</v>
      </c>
      <c r="JG24" s="359">
        <v>-1.1000000000000001</v>
      </c>
      <c r="JH24" s="361">
        <v>-0.1</v>
      </c>
      <c r="JI24" s="362">
        <v>0.85799999999999998</v>
      </c>
      <c r="JJ24" s="360">
        <v>0.75600000000000001</v>
      </c>
      <c r="JK24" s="360">
        <v>0.29399999999999993</v>
      </c>
      <c r="JL24" s="360">
        <v>0.05</v>
      </c>
      <c r="JM24" s="363">
        <v>0.65600000000000003</v>
      </c>
      <c r="JN24" s="583">
        <v>0.65900000000000003</v>
      </c>
      <c r="JO24" s="365">
        <v>0.63</v>
      </c>
      <c r="JP24" s="359">
        <v>0.41999999999999993</v>
      </c>
      <c r="JQ24" s="359">
        <v>0.05</v>
      </c>
      <c r="JR24" s="361">
        <v>0.53</v>
      </c>
      <c r="JS24" s="585">
        <v>-4.2799999999999998E-2</v>
      </c>
      <c r="JT24" s="356"/>
      <c r="JU24" s="356"/>
      <c r="JV24" s="364">
        <v>-6.0000000000000001E-3</v>
      </c>
      <c r="JW24" s="356"/>
      <c r="JX24" s="356"/>
      <c r="JY24" s="364">
        <v>0.05</v>
      </c>
      <c r="JZ24" s="364">
        <v>0.05</v>
      </c>
      <c r="KA24" s="364">
        <v>0.05</v>
      </c>
      <c r="KB24" s="364">
        <v>-0.05</v>
      </c>
      <c r="KC24" s="364">
        <v>-0.05</v>
      </c>
      <c r="KD24" s="364">
        <v>-0.05</v>
      </c>
      <c r="KE24" s="583">
        <v>0.47499999999999998</v>
      </c>
      <c r="KF24" s="365">
        <v>0.55000000000000004</v>
      </c>
      <c r="KG24" s="365">
        <v>0.34999999999999987</v>
      </c>
      <c r="KH24" s="365">
        <v>0.05</v>
      </c>
      <c r="KI24" s="365">
        <v>0.1</v>
      </c>
      <c r="KJ24" s="365">
        <v>0.05</v>
      </c>
      <c r="KK24" s="366">
        <v>0.45000000000000007</v>
      </c>
      <c r="KL24" s="585">
        <v>0.874</v>
      </c>
      <c r="KM24" s="364">
        <v>0.85</v>
      </c>
      <c r="KN24" s="586">
        <v>0.15</v>
      </c>
      <c r="KO24" s="612">
        <v>9</v>
      </c>
      <c r="KP24" s="191">
        <v>6</v>
      </c>
      <c r="KQ24" s="191">
        <v>2</v>
      </c>
      <c r="KR24" s="192">
        <v>8</v>
      </c>
      <c r="KS24" s="385">
        <v>1</v>
      </c>
      <c r="KT24" s="195">
        <v>0.8</v>
      </c>
      <c r="KU24" s="371">
        <v>0.2</v>
      </c>
      <c r="KV24" s="591">
        <v>1</v>
      </c>
      <c r="KW24" s="197">
        <v>0.6</v>
      </c>
      <c r="KX24" s="197">
        <v>0.25</v>
      </c>
      <c r="KY24" s="368">
        <v>0.15</v>
      </c>
      <c r="KZ24" s="593">
        <v>0.80602941176470588</v>
      </c>
      <c r="LA24" s="385">
        <v>-0.1</v>
      </c>
      <c r="LB24" s="385">
        <v>-0.1</v>
      </c>
      <c r="LC24" s="385">
        <v>-0.1</v>
      </c>
      <c r="LD24" s="594"/>
      <c r="LE24" s="595">
        <v>11880</v>
      </c>
      <c r="LF24" s="596">
        <v>606080</v>
      </c>
      <c r="LG24" s="593">
        <v>0.46</v>
      </c>
      <c r="LH24" s="385">
        <v>0.75</v>
      </c>
      <c r="LI24" s="195">
        <v>0.55000000000000004</v>
      </c>
      <c r="LJ24" s="195">
        <v>0.1</v>
      </c>
      <c r="LK24" s="371">
        <v>0.35</v>
      </c>
      <c r="LL24" s="592">
        <v>0.6</v>
      </c>
      <c r="LM24" s="197">
        <v>0.8</v>
      </c>
      <c r="LN24" s="197">
        <v>0.6</v>
      </c>
      <c r="LO24" s="197">
        <v>0.1</v>
      </c>
      <c r="LP24" s="368">
        <v>0.3</v>
      </c>
      <c r="LQ24" s="597">
        <v>1</v>
      </c>
      <c r="LR24" s="199">
        <v>1.9</v>
      </c>
      <c r="LS24" s="200">
        <v>2.1</v>
      </c>
    </row>
    <row r="25" spans="1:331">
      <c r="A25" s="294">
        <v>43009</v>
      </c>
      <c r="B25" s="950">
        <v>10</v>
      </c>
      <c r="C25" s="948">
        <v>2017</v>
      </c>
      <c r="D25" s="542">
        <v>7148</v>
      </c>
      <c r="E25" s="543"/>
      <c r="F25" s="543"/>
      <c r="G25" s="543"/>
      <c r="H25" s="544"/>
      <c r="I25" s="545"/>
      <c r="J25" s="546"/>
      <c r="K25" s="547"/>
      <c r="L25" s="548">
        <v>8</v>
      </c>
      <c r="M25" s="549">
        <v>1.1191941801902631E-3</v>
      </c>
      <c r="N25" s="549">
        <v>1.0197190600250714E-3</v>
      </c>
      <c r="O25" s="550">
        <v>1E-3</v>
      </c>
      <c r="P25" s="550">
        <v>5.0000000000000001E-4</v>
      </c>
      <c r="Q25" s="551">
        <v>5.0000000000000001E-4</v>
      </c>
      <c r="R25" s="552"/>
      <c r="S25" s="553">
        <v>1</v>
      </c>
      <c r="T25" s="554">
        <v>0.25</v>
      </c>
      <c r="U25" s="554">
        <v>0.15</v>
      </c>
      <c r="V25" s="554">
        <v>0.6</v>
      </c>
      <c r="W25" s="546"/>
      <c r="X25" s="555">
        <v>1</v>
      </c>
      <c r="Y25" s="555">
        <v>0.25</v>
      </c>
      <c r="Z25" s="555">
        <v>0.15</v>
      </c>
      <c r="AA25" s="556">
        <v>0.6</v>
      </c>
      <c r="AB25" s="615"/>
      <c r="AC25" s="552"/>
      <c r="AD25" s="616">
        <v>0</v>
      </c>
      <c r="AE25" s="552"/>
      <c r="AF25" s="552"/>
      <c r="AG25" s="616">
        <v>0</v>
      </c>
      <c r="AH25" s="552"/>
      <c r="AI25" s="552"/>
      <c r="AJ25" s="616">
        <v>0</v>
      </c>
      <c r="AK25" s="554">
        <v>0.5</v>
      </c>
      <c r="AL25" s="617">
        <v>0.5</v>
      </c>
      <c r="AM25" s="562"/>
      <c r="AN25" s="563"/>
      <c r="AO25" s="563"/>
      <c r="AP25" s="133">
        <v>0.28000000000000003</v>
      </c>
      <c r="AQ25" s="298">
        <v>0.12</v>
      </c>
      <c r="AR25" s="562"/>
      <c r="AS25" s="563"/>
      <c r="AT25" s="563"/>
      <c r="AU25" s="297">
        <v>0.1</v>
      </c>
      <c r="AV25" s="298">
        <v>0.1</v>
      </c>
      <c r="AW25" s="562"/>
      <c r="AX25" s="563"/>
      <c r="AY25" s="564"/>
      <c r="AZ25" s="299"/>
      <c r="BA25" s="299">
        <v>5.0000000000000001E-3</v>
      </c>
      <c r="BB25" s="299">
        <v>2.5999999999999999E-3</v>
      </c>
      <c r="BC25" s="299">
        <v>2.3999999999999998E-3</v>
      </c>
      <c r="BD25" s="300"/>
      <c r="BE25" s="562"/>
      <c r="BF25" s="563"/>
      <c r="BG25" s="564"/>
      <c r="BH25" s="299">
        <v>4.0000000000000001E-3</v>
      </c>
      <c r="BI25" s="299">
        <v>2E-3</v>
      </c>
      <c r="BJ25" s="300">
        <v>1E-3</v>
      </c>
      <c r="BK25" s="565">
        <v>5.0200000000000002E-2</v>
      </c>
      <c r="BL25" s="302">
        <v>0.04</v>
      </c>
      <c r="BM25" s="302">
        <v>0.02</v>
      </c>
      <c r="BN25" s="566"/>
      <c r="BO25" s="567"/>
      <c r="BP25" s="567"/>
      <c r="BQ25" s="567"/>
      <c r="BR25" s="305">
        <v>0.2</v>
      </c>
      <c r="BS25" s="305">
        <v>0.2</v>
      </c>
      <c r="BT25" s="305">
        <v>0.6</v>
      </c>
      <c r="BU25" s="567"/>
      <c r="BV25" s="567"/>
      <c r="BW25" s="568"/>
      <c r="BX25" s="790">
        <v>0.74</v>
      </c>
      <c r="BY25" s="569">
        <v>0.8</v>
      </c>
      <c r="BZ25" s="375">
        <v>0.2</v>
      </c>
      <c r="CA25" s="562"/>
      <c r="CB25" s="563"/>
      <c r="CC25" s="563"/>
      <c r="CD25" s="519"/>
      <c r="CE25" s="321">
        <v>0.42499999999999999</v>
      </c>
      <c r="CF25" s="321">
        <v>9.5000000000000001E-2</v>
      </c>
      <c r="CG25" s="321">
        <v>0.48000000000000004</v>
      </c>
      <c r="CH25" s="570"/>
      <c r="CI25" s="566"/>
      <c r="CJ25" s="567"/>
      <c r="CK25" s="567"/>
      <c r="CL25" s="305">
        <v>1</v>
      </c>
      <c r="CM25" s="305">
        <v>0.99099999999999999</v>
      </c>
      <c r="CN25" s="314">
        <v>8.9999999999999993E-3</v>
      </c>
      <c r="CO25" s="180">
        <v>1</v>
      </c>
      <c r="CP25" s="602">
        <v>158000</v>
      </c>
      <c r="CQ25" s="603">
        <v>100000</v>
      </c>
      <c r="CR25" s="378">
        <v>58000</v>
      </c>
      <c r="CS25" s="378">
        <v>1500000</v>
      </c>
      <c r="CT25" s="378">
        <v>-500000</v>
      </c>
      <c r="CU25" s="604">
        <v>0</v>
      </c>
      <c r="CV25" s="605">
        <v>2800000</v>
      </c>
      <c r="CW25" s="606">
        <v>2558000</v>
      </c>
      <c r="CX25" s="326">
        <v>9.4605160281469897E-2</v>
      </c>
      <c r="CY25" s="326">
        <v>0.4</v>
      </c>
      <c r="CZ25" s="326">
        <v>-0.2</v>
      </c>
      <c r="DA25" s="285">
        <v>-0.2</v>
      </c>
      <c r="DB25" s="390"/>
      <c r="DC25" s="311">
        <v>0.05</v>
      </c>
      <c r="DD25" s="321">
        <v>0.02</v>
      </c>
      <c r="DE25" s="321">
        <v>0.93</v>
      </c>
      <c r="DF25" s="771">
        <v>-5.3999999999999999E-2</v>
      </c>
      <c r="DG25" s="322">
        <v>0.15</v>
      </c>
      <c r="DH25" s="322">
        <v>-0.2</v>
      </c>
      <c r="DI25" s="322">
        <v>-0.1</v>
      </c>
      <c r="DJ25" s="322">
        <v>-0.1</v>
      </c>
      <c r="DK25" s="285">
        <v>-0.05</v>
      </c>
      <c r="DL25" s="285">
        <v>-0.05</v>
      </c>
      <c r="DM25" s="322">
        <v>2.5000000000000001E-2</v>
      </c>
      <c r="DN25" s="322"/>
      <c r="DO25" s="323">
        <v>26</v>
      </c>
      <c r="DP25" s="324">
        <v>0.9</v>
      </c>
      <c r="DQ25" s="324">
        <v>119.1</v>
      </c>
      <c r="DR25" s="306">
        <v>0.98599999999999999</v>
      </c>
      <c r="DS25" s="978"/>
      <c r="DT25" s="978"/>
      <c r="DU25" s="306">
        <v>0.05</v>
      </c>
      <c r="DV25" s="313">
        <v>0.95</v>
      </c>
      <c r="DW25" s="325">
        <v>1</v>
      </c>
      <c r="DX25" s="326">
        <v>0.05</v>
      </c>
      <c r="DY25" s="327">
        <v>0.95</v>
      </c>
      <c r="DZ25" s="328">
        <v>1</v>
      </c>
      <c r="EA25" s="329">
        <v>8.9999999999999993E-3</v>
      </c>
      <c r="EB25" s="329">
        <v>4.1000000000000002E-2</v>
      </c>
      <c r="EC25" s="330">
        <v>0.95</v>
      </c>
      <c r="ED25" s="571">
        <v>0.82899999999999996</v>
      </c>
      <c r="EE25" s="261">
        <v>0.78</v>
      </c>
      <c r="EF25" s="261">
        <v>0.08</v>
      </c>
      <c r="EG25" s="261">
        <v>0.04</v>
      </c>
      <c r="EH25" s="261">
        <v>0.1</v>
      </c>
      <c r="EI25" s="572">
        <v>0.94299999999999995</v>
      </c>
      <c r="EJ25" s="572">
        <v>0.82399999999999995</v>
      </c>
      <c r="EK25" s="572">
        <v>0.88600000000000001</v>
      </c>
      <c r="EL25" s="572">
        <v>0.78</v>
      </c>
      <c r="EM25" s="572">
        <v>0.79400000000000004</v>
      </c>
      <c r="EN25" s="573">
        <v>0.92600000000000005</v>
      </c>
      <c r="EO25" s="336">
        <v>0.77</v>
      </c>
      <c r="EP25" s="337">
        <v>0.04</v>
      </c>
      <c r="EQ25" s="337">
        <v>6.4000000000000001E-2</v>
      </c>
      <c r="ER25" s="337">
        <v>0.126</v>
      </c>
      <c r="ES25" s="574">
        <v>0.94</v>
      </c>
      <c r="ET25" s="574">
        <v>0.98799999999999999</v>
      </c>
      <c r="EU25" s="574">
        <v>0.872</v>
      </c>
      <c r="EV25" s="336">
        <v>0.65</v>
      </c>
      <c r="EW25" s="337">
        <v>0.1</v>
      </c>
      <c r="EX25" s="337">
        <v>0.124</v>
      </c>
      <c r="EY25" s="337">
        <v>0.126</v>
      </c>
      <c r="EZ25" s="331">
        <v>0.71</v>
      </c>
      <c r="FA25" s="332">
        <v>0.63300000000000001</v>
      </c>
      <c r="FB25" s="332">
        <v>9.6000000000000002E-2</v>
      </c>
      <c r="FC25" s="332">
        <v>0.11799999999999999</v>
      </c>
      <c r="FD25" s="332">
        <v>0.153</v>
      </c>
      <c r="FE25" s="572">
        <v>0.58399999999999996</v>
      </c>
      <c r="FF25" s="332">
        <v>0.6</v>
      </c>
      <c r="FG25" s="332">
        <v>0.1</v>
      </c>
      <c r="FH25" s="332">
        <v>0.2</v>
      </c>
      <c r="FI25" s="261">
        <v>0.1</v>
      </c>
      <c r="FJ25" s="572">
        <v>0.80300000000000005</v>
      </c>
      <c r="FK25" s="261">
        <v>0.64900000000000002</v>
      </c>
      <c r="FL25" s="332">
        <v>7.0000000000000007E-2</v>
      </c>
      <c r="FM25" s="332">
        <v>6.0999999999999999E-2</v>
      </c>
      <c r="FN25" s="332">
        <v>0.22</v>
      </c>
      <c r="FO25" s="572">
        <v>0.72799999999999998</v>
      </c>
      <c r="FP25" s="332">
        <v>0.625</v>
      </c>
      <c r="FQ25" s="332">
        <v>0.125</v>
      </c>
      <c r="FR25" s="332">
        <v>0.125</v>
      </c>
      <c r="FS25" s="332">
        <v>0.125</v>
      </c>
      <c r="FT25" s="572">
        <v>0.7</v>
      </c>
      <c r="FU25" s="338">
        <v>0.97</v>
      </c>
      <c r="FV25" s="383"/>
      <c r="FW25" s="383"/>
      <c r="FX25" s="339">
        <v>0.9</v>
      </c>
      <c r="FY25" s="339">
        <v>0.1</v>
      </c>
      <c r="FZ25" s="339">
        <v>0.995</v>
      </c>
      <c r="GA25" s="383"/>
      <c r="GB25" s="996"/>
      <c r="GC25" s="340">
        <v>186</v>
      </c>
      <c r="GD25" s="341">
        <v>292</v>
      </c>
      <c r="GE25" s="413">
        <v>0.63698630136986301</v>
      </c>
      <c r="GF25" s="609">
        <v>163</v>
      </c>
      <c r="GG25" s="609">
        <v>303</v>
      </c>
      <c r="GH25" s="354">
        <v>0.53795379537953791</v>
      </c>
      <c r="GI25" s="572"/>
      <c r="GJ25" s="575"/>
      <c r="GK25" s="823">
        <v>22</v>
      </c>
      <c r="GL25" s="576">
        <v>84</v>
      </c>
      <c r="GM25" s="607">
        <v>0.20754716981132076</v>
      </c>
      <c r="GN25" s="577"/>
      <c r="GO25" s="577"/>
      <c r="GP25" s="576">
        <v>15</v>
      </c>
      <c r="GQ25" s="576">
        <v>103</v>
      </c>
      <c r="GR25" s="608">
        <v>0.14563106796116504</v>
      </c>
      <c r="GS25" s="576">
        <v>6</v>
      </c>
      <c r="GT25" s="581">
        <v>0.19266055045871561</v>
      </c>
      <c r="GU25" s="895">
        <v>9</v>
      </c>
      <c r="GV25" s="896">
        <v>68</v>
      </c>
      <c r="GW25" s="897">
        <v>0.11688311688311688</v>
      </c>
      <c r="GX25" s="578">
        <v>9</v>
      </c>
      <c r="GY25" s="578">
        <v>80</v>
      </c>
      <c r="GZ25" s="350">
        <v>0.1125</v>
      </c>
      <c r="HA25" s="579"/>
      <c r="HB25" s="579"/>
      <c r="HC25" s="610">
        <v>0.16312056737588654</v>
      </c>
      <c r="HD25" s="819">
        <v>23</v>
      </c>
      <c r="HE25" s="819">
        <v>141</v>
      </c>
      <c r="HF25" s="577"/>
      <c r="HG25" s="577"/>
      <c r="HH25" s="611">
        <v>7.5187969924812026E-2</v>
      </c>
      <c r="HI25" s="609">
        <v>10</v>
      </c>
      <c r="HJ25" s="609">
        <v>133</v>
      </c>
      <c r="HK25" s="579"/>
      <c r="HL25" s="579"/>
      <c r="HM25" s="610">
        <v>1.9417475728155338E-2</v>
      </c>
      <c r="HN25" s="819">
        <v>2</v>
      </c>
      <c r="HO25" s="819">
        <v>103</v>
      </c>
      <c r="HP25" s="577"/>
      <c r="HQ25" s="920"/>
      <c r="HR25" s="611">
        <v>0.12195121951219512</v>
      </c>
      <c r="HS25" s="609">
        <v>20</v>
      </c>
      <c r="HT25" s="609">
        <v>164</v>
      </c>
      <c r="HU25" s="572"/>
      <c r="HV25" s="572"/>
      <c r="HW25" s="611">
        <v>0.1095890410958904</v>
      </c>
      <c r="HX25" s="609">
        <v>8</v>
      </c>
      <c r="HY25" s="609">
        <v>73</v>
      </c>
      <c r="HZ25" s="579"/>
      <c r="IA25" s="579"/>
      <c r="IB25" s="610">
        <v>3.117505995203837E-2</v>
      </c>
      <c r="IC25" s="819">
        <v>13</v>
      </c>
      <c r="ID25" s="819">
        <v>417</v>
      </c>
      <c r="IE25" s="607">
        <v>3.5234899328859058E-2</v>
      </c>
      <c r="IF25" s="819">
        <v>21</v>
      </c>
      <c r="IG25" s="819">
        <v>596</v>
      </c>
      <c r="IH25" s="574"/>
      <c r="II25" s="574"/>
      <c r="IJ25" s="611">
        <v>0.125</v>
      </c>
      <c r="IK25" s="609">
        <v>5</v>
      </c>
      <c r="IL25" s="609">
        <v>40</v>
      </c>
      <c r="IM25" s="572"/>
      <c r="IN25" s="575"/>
      <c r="IO25" s="582">
        <v>0</v>
      </c>
      <c r="IP25" s="356">
        <v>2</v>
      </c>
      <c r="IQ25" s="356">
        <v>3</v>
      </c>
      <c r="IR25" s="357">
        <v>3</v>
      </c>
      <c r="IS25" s="583">
        <v>8.0000000000000002E-3</v>
      </c>
      <c r="IT25" s="359">
        <v>0.04</v>
      </c>
      <c r="IU25" s="359">
        <v>0.04</v>
      </c>
      <c r="IV25" s="584">
        <v>0.88</v>
      </c>
      <c r="IW25" s="360">
        <v>0.8</v>
      </c>
      <c r="IX25" s="360">
        <v>0.2</v>
      </c>
      <c r="IY25" s="583">
        <v>-0.42499999999999999</v>
      </c>
      <c r="IZ25" s="680"/>
      <c r="JA25" s="680"/>
      <c r="JB25" s="1018">
        <v>-8.7999999999999995E-2</v>
      </c>
      <c r="JC25" s="680"/>
      <c r="JD25" s="365"/>
      <c r="JE25" s="359">
        <v>1.1000000000000001</v>
      </c>
      <c r="JF25" s="359">
        <v>0.1</v>
      </c>
      <c r="JG25" s="359">
        <v>-1.1000000000000001</v>
      </c>
      <c r="JH25" s="361">
        <v>-0.1</v>
      </c>
      <c r="JI25" s="362">
        <v>0.88500000000000001</v>
      </c>
      <c r="JJ25" s="360">
        <v>0.75600000000000001</v>
      </c>
      <c r="JK25" s="360">
        <v>0.29399999999999993</v>
      </c>
      <c r="JL25" s="360">
        <v>0.05</v>
      </c>
      <c r="JM25" s="363">
        <v>0.65600000000000003</v>
      </c>
      <c r="JN25" s="583">
        <v>0.67500000000000004</v>
      </c>
      <c r="JO25" s="365">
        <v>0.63</v>
      </c>
      <c r="JP25" s="359">
        <v>0.41999999999999993</v>
      </c>
      <c r="JQ25" s="359">
        <v>0.05</v>
      </c>
      <c r="JR25" s="361">
        <v>0.53</v>
      </c>
      <c r="JS25" s="585">
        <v>-8.6499999999999994E-2</v>
      </c>
      <c r="JT25" s="356"/>
      <c r="JU25" s="356"/>
      <c r="JV25" s="364">
        <v>6.0000000000000001E-3</v>
      </c>
      <c r="JW25" s="356"/>
      <c r="JX25" s="356"/>
      <c r="JY25" s="364">
        <v>0.05</v>
      </c>
      <c r="JZ25" s="364">
        <v>0.05</v>
      </c>
      <c r="KA25" s="364">
        <v>0.05</v>
      </c>
      <c r="KB25" s="364">
        <v>-0.05</v>
      </c>
      <c r="KC25" s="364">
        <v>-0.05</v>
      </c>
      <c r="KD25" s="364">
        <v>-0.05</v>
      </c>
      <c r="KE25" s="583">
        <v>0.52400000000000002</v>
      </c>
      <c r="KF25" s="365">
        <v>0.55000000000000004</v>
      </c>
      <c r="KG25" s="365">
        <v>0.34999999999999987</v>
      </c>
      <c r="KH25" s="365">
        <v>0.05</v>
      </c>
      <c r="KI25" s="365">
        <v>0.1</v>
      </c>
      <c r="KJ25" s="365">
        <v>0.05</v>
      </c>
      <c r="KK25" s="366">
        <v>0.45000000000000007</v>
      </c>
      <c r="KL25" s="585">
        <v>0.82699999999999996</v>
      </c>
      <c r="KM25" s="364">
        <v>0.85</v>
      </c>
      <c r="KN25" s="586">
        <v>0.15</v>
      </c>
      <c r="KO25" s="587"/>
      <c r="KP25" s="191">
        <v>6</v>
      </c>
      <c r="KQ25" s="191">
        <v>2</v>
      </c>
      <c r="KR25" s="192">
        <v>8</v>
      </c>
      <c r="KS25" s="285"/>
      <c r="KT25" s="195">
        <v>0.8</v>
      </c>
      <c r="KU25" s="371">
        <v>0.2</v>
      </c>
      <c r="KV25" s="591"/>
      <c r="KW25" s="197">
        <v>0.6</v>
      </c>
      <c r="KX25" s="197">
        <v>0.25</v>
      </c>
      <c r="KY25" s="368">
        <v>0.15</v>
      </c>
      <c r="KZ25" s="593"/>
      <c r="LA25" s="285">
        <v>-0.1</v>
      </c>
      <c r="LB25" s="285">
        <v>-0.1</v>
      </c>
      <c r="LC25" s="285">
        <v>-0.1</v>
      </c>
      <c r="LD25" s="594"/>
      <c r="LE25" s="595">
        <v>13860</v>
      </c>
      <c r="LF25" s="596">
        <v>604100</v>
      </c>
      <c r="LG25" s="593"/>
      <c r="LH25" s="385">
        <v>0.75</v>
      </c>
      <c r="LI25" s="195">
        <v>0.55000000000000004</v>
      </c>
      <c r="LJ25" s="195">
        <v>0.1</v>
      </c>
      <c r="LK25" s="371">
        <v>0.35</v>
      </c>
      <c r="LL25" s="592"/>
      <c r="LM25" s="197">
        <v>0.8</v>
      </c>
      <c r="LN25" s="197">
        <v>0.6</v>
      </c>
      <c r="LO25" s="197">
        <v>0.1</v>
      </c>
      <c r="LP25" s="368">
        <v>0.3</v>
      </c>
      <c r="LQ25" s="597"/>
      <c r="LR25" s="199">
        <v>1.9</v>
      </c>
      <c r="LS25" s="200">
        <v>2.1</v>
      </c>
    </row>
    <row r="26" spans="1:331">
      <c r="A26" s="294">
        <v>43040</v>
      </c>
      <c r="B26" s="950">
        <v>11</v>
      </c>
      <c r="C26" s="948">
        <v>2017</v>
      </c>
      <c r="D26" s="542">
        <v>7620</v>
      </c>
      <c r="E26" s="543"/>
      <c r="F26" s="543"/>
      <c r="G26" s="543"/>
      <c r="H26" s="544"/>
      <c r="I26" s="545"/>
      <c r="J26" s="546"/>
      <c r="K26" s="547"/>
      <c r="L26" s="548">
        <v>7</v>
      </c>
      <c r="M26" s="549">
        <v>9.1863517060367453E-4</v>
      </c>
      <c r="N26" s="549">
        <v>1.0197190600250714E-3</v>
      </c>
      <c r="O26" s="550">
        <v>1E-3</v>
      </c>
      <c r="P26" s="550">
        <v>5.0000000000000001E-4</v>
      </c>
      <c r="Q26" s="551">
        <v>5.0000000000000001E-4</v>
      </c>
      <c r="R26" s="552"/>
      <c r="S26" s="553">
        <v>1</v>
      </c>
      <c r="T26" s="554">
        <v>0.25</v>
      </c>
      <c r="U26" s="554">
        <v>0.15</v>
      </c>
      <c r="V26" s="554">
        <v>0.6</v>
      </c>
      <c r="W26" s="546"/>
      <c r="X26" s="555">
        <v>1</v>
      </c>
      <c r="Y26" s="555">
        <v>0.25</v>
      </c>
      <c r="Z26" s="555">
        <v>0.15</v>
      </c>
      <c r="AA26" s="556">
        <v>0.6</v>
      </c>
      <c r="AB26" s="557"/>
      <c r="AC26" s="558"/>
      <c r="AD26" s="559"/>
      <c r="AE26" s="558"/>
      <c r="AF26" s="558"/>
      <c r="AG26" s="559"/>
      <c r="AH26" s="558"/>
      <c r="AI26" s="558"/>
      <c r="AJ26" s="559"/>
      <c r="AK26" s="560">
        <v>0.62</v>
      </c>
      <c r="AL26" s="561">
        <v>0.38</v>
      </c>
      <c r="AM26" s="562"/>
      <c r="AN26" s="563"/>
      <c r="AO26" s="563"/>
      <c r="AP26" s="133">
        <v>0.28000000000000003</v>
      </c>
      <c r="AQ26" s="298">
        <v>0.12</v>
      </c>
      <c r="AR26" s="562"/>
      <c r="AS26" s="563"/>
      <c r="AT26" s="563"/>
      <c r="AU26" s="297">
        <v>0.1</v>
      </c>
      <c r="AV26" s="298">
        <v>0.1</v>
      </c>
      <c r="AW26" s="562"/>
      <c r="AX26" s="563"/>
      <c r="AY26" s="564"/>
      <c r="AZ26" s="299"/>
      <c r="BA26" s="299">
        <v>5.0000000000000001E-3</v>
      </c>
      <c r="BB26" s="299">
        <v>2.5999999999999999E-3</v>
      </c>
      <c r="BC26" s="299">
        <v>2.3999999999999998E-3</v>
      </c>
      <c r="BD26" s="300"/>
      <c r="BE26" s="562"/>
      <c r="BF26" s="563"/>
      <c r="BG26" s="564"/>
      <c r="BH26" s="299">
        <v>4.0000000000000001E-3</v>
      </c>
      <c r="BI26" s="299">
        <v>2E-3</v>
      </c>
      <c r="BJ26" s="300">
        <v>1E-3</v>
      </c>
      <c r="BK26" s="565">
        <v>5.3199999999999997E-2</v>
      </c>
      <c r="BL26" s="302">
        <v>0.04</v>
      </c>
      <c r="BM26" s="302">
        <v>0.02</v>
      </c>
      <c r="BN26" s="566"/>
      <c r="BO26" s="567"/>
      <c r="BP26" s="567"/>
      <c r="BQ26" s="567"/>
      <c r="BR26" s="305">
        <v>0.2</v>
      </c>
      <c r="BS26" s="305">
        <v>0.2</v>
      </c>
      <c r="BT26" s="305">
        <v>0.6</v>
      </c>
      <c r="BU26" s="567"/>
      <c r="BV26" s="567"/>
      <c r="BW26" s="568"/>
      <c r="BX26" s="790">
        <v>0.72</v>
      </c>
      <c r="BY26" s="569">
        <v>0.8</v>
      </c>
      <c r="BZ26" s="375">
        <v>0.2</v>
      </c>
      <c r="CA26" s="566"/>
      <c r="CB26" s="567"/>
      <c r="CC26" s="567"/>
      <c r="CD26" s="613">
        <v>0.20799999999999999</v>
      </c>
      <c r="CE26" s="305">
        <v>0.5</v>
      </c>
      <c r="CF26" s="305">
        <v>9.5000000000000001E-2</v>
      </c>
      <c r="CG26" s="305">
        <v>0.40500000000000003</v>
      </c>
      <c r="CH26" s="614">
        <v>0.248</v>
      </c>
      <c r="CI26" s="566"/>
      <c r="CJ26" s="567"/>
      <c r="CK26" s="567"/>
      <c r="CL26" s="305">
        <v>1</v>
      </c>
      <c r="CM26" s="305">
        <v>0.99099999999999999</v>
      </c>
      <c r="CN26" s="314">
        <v>8.9999999999999993E-3</v>
      </c>
      <c r="CO26" s="180">
        <v>1</v>
      </c>
      <c r="CP26" s="602">
        <v>-12000</v>
      </c>
      <c r="CQ26" s="603">
        <v>0</v>
      </c>
      <c r="CR26" s="378">
        <v>-12000</v>
      </c>
      <c r="CS26" s="378">
        <v>1500000</v>
      </c>
      <c r="CT26" s="378">
        <v>-500000</v>
      </c>
      <c r="CU26" s="604">
        <v>0</v>
      </c>
      <c r="CV26" s="605">
        <v>3200000</v>
      </c>
      <c r="CW26" s="606">
        <v>2909000</v>
      </c>
      <c r="CX26" s="326">
        <v>0.10003437607425232</v>
      </c>
      <c r="CY26" s="326">
        <v>0.4</v>
      </c>
      <c r="CZ26" s="326">
        <v>-0.2</v>
      </c>
      <c r="DA26" s="285">
        <v>-0.2</v>
      </c>
      <c r="DB26" s="390"/>
      <c r="DC26" s="311">
        <v>0.05</v>
      </c>
      <c r="DD26" s="321">
        <v>0.02</v>
      </c>
      <c r="DE26" s="321">
        <v>0.93</v>
      </c>
      <c r="DF26" s="771">
        <v>-0.04</v>
      </c>
      <c r="DG26" s="322">
        <v>0.15</v>
      </c>
      <c r="DH26" s="322">
        <v>-0.2</v>
      </c>
      <c r="DI26" s="322">
        <v>-0.1</v>
      </c>
      <c r="DJ26" s="322">
        <v>-0.1</v>
      </c>
      <c r="DK26" s="285">
        <v>-0.05</v>
      </c>
      <c r="DL26" s="285">
        <v>-0.05</v>
      </c>
      <c r="DM26" s="322">
        <v>2.1000000000000001E-2</v>
      </c>
      <c r="DN26" s="322"/>
      <c r="DO26" s="323">
        <v>11</v>
      </c>
      <c r="DP26" s="324">
        <v>0.9</v>
      </c>
      <c r="DQ26" s="324">
        <v>119.1</v>
      </c>
      <c r="DR26" s="306">
        <v>0.98899999999999999</v>
      </c>
      <c r="DS26" s="978"/>
      <c r="DT26" s="978"/>
      <c r="DU26" s="306">
        <v>0.05</v>
      </c>
      <c r="DV26" s="313">
        <v>0.95</v>
      </c>
      <c r="DW26" s="325">
        <v>1</v>
      </c>
      <c r="DX26" s="326">
        <v>0.05</v>
      </c>
      <c r="DY26" s="327">
        <v>0.95</v>
      </c>
      <c r="DZ26" s="328">
        <v>0.88200000000000001</v>
      </c>
      <c r="EA26" s="329">
        <v>8.9999999999999993E-3</v>
      </c>
      <c r="EB26" s="329">
        <v>4.1000000000000002E-2</v>
      </c>
      <c r="EC26" s="330">
        <v>0.95</v>
      </c>
      <c r="ED26" s="571">
        <v>0.79200000000000004</v>
      </c>
      <c r="EE26" s="261">
        <v>0.78</v>
      </c>
      <c r="EF26" s="261">
        <v>0.08</v>
      </c>
      <c r="EG26" s="261">
        <v>0.04</v>
      </c>
      <c r="EH26" s="261">
        <v>0.1</v>
      </c>
      <c r="EI26" s="572">
        <v>0.91800000000000004</v>
      </c>
      <c r="EJ26" s="572">
        <v>0.73899999999999999</v>
      </c>
      <c r="EK26" s="572">
        <v>0.79</v>
      </c>
      <c r="EL26" s="572">
        <v>0.83099999999999996</v>
      </c>
      <c r="EM26" s="572">
        <v>0.76100000000000001</v>
      </c>
      <c r="EN26" s="573">
        <v>0.83799999999999997</v>
      </c>
      <c r="EO26" s="336">
        <v>0.77</v>
      </c>
      <c r="EP26" s="337">
        <v>0.04</v>
      </c>
      <c r="EQ26" s="337">
        <v>6.4000000000000001E-2</v>
      </c>
      <c r="ER26" s="337">
        <v>0.126</v>
      </c>
      <c r="ES26" s="574">
        <v>0.875</v>
      </c>
      <c r="ET26" s="574">
        <v>0.90900000000000003</v>
      </c>
      <c r="EU26" s="574">
        <v>0.75900000000000001</v>
      </c>
      <c r="EV26" s="336">
        <v>0.65</v>
      </c>
      <c r="EW26" s="337">
        <v>0.1</v>
      </c>
      <c r="EX26" s="337">
        <v>0.124</v>
      </c>
      <c r="EY26" s="337">
        <v>0.126</v>
      </c>
      <c r="EZ26" s="331">
        <v>0.749</v>
      </c>
      <c r="FA26" s="332">
        <v>0.63300000000000001</v>
      </c>
      <c r="FB26" s="332">
        <v>9.6000000000000002E-2</v>
      </c>
      <c r="FC26" s="332">
        <v>0.11799999999999999</v>
      </c>
      <c r="FD26" s="332">
        <v>0.153</v>
      </c>
      <c r="FE26" s="572">
        <v>0.71399999999999997</v>
      </c>
      <c r="FF26" s="332">
        <v>0.6</v>
      </c>
      <c r="FG26" s="332">
        <v>0.1</v>
      </c>
      <c r="FH26" s="332">
        <v>0.2</v>
      </c>
      <c r="FI26" s="261">
        <v>0.1</v>
      </c>
      <c r="FJ26" s="572">
        <v>0.58099999999999996</v>
      </c>
      <c r="FK26" s="261">
        <v>0.64900000000000002</v>
      </c>
      <c r="FL26" s="332">
        <v>7.0000000000000007E-2</v>
      </c>
      <c r="FM26" s="332">
        <v>6.0999999999999999E-2</v>
      </c>
      <c r="FN26" s="332">
        <v>0.22</v>
      </c>
      <c r="FO26" s="572">
        <v>0.84699999999999998</v>
      </c>
      <c r="FP26" s="332">
        <v>0.625</v>
      </c>
      <c r="FQ26" s="332">
        <v>0.125</v>
      </c>
      <c r="FR26" s="332">
        <v>0.125</v>
      </c>
      <c r="FS26" s="332">
        <v>0.125</v>
      </c>
      <c r="FT26" s="572">
        <v>0.92200000000000004</v>
      </c>
      <c r="FU26" s="338">
        <v>0.97399999999999998</v>
      </c>
      <c r="FV26" s="383"/>
      <c r="FW26" s="383"/>
      <c r="FX26" s="339">
        <v>0.9</v>
      </c>
      <c r="FY26" s="339">
        <v>0.1</v>
      </c>
      <c r="FZ26" s="339">
        <v>1</v>
      </c>
      <c r="GA26" s="383"/>
      <c r="GB26" s="996"/>
      <c r="GC26" s="340">
        <v>188</v>
      </c>
      <c r="GD26" s="341">
        <v>293</v>
      </c>
      <c r="GE26" s="413">
        <v>0.64163822525597269</v>
      </c>
      <c r="GF26" s="609">
        <v>165</v>
      </c>
      <c r="GG26" s="609">
        <v>294</v>
      </c>
      <c r="GH26" s="354">
        <v>0.56122448979591832</v>
      </c>
      <c r="GI26" s="572"/>
      <c r="GJ26" s="575"/>
      <c r="GK26" s="823">
        <v>19</v>
      </c>
      <c r="GL26" s="576">
        <v>69</v>
      </c>
      <c r="GM26" s="607">
        <v>0.21590909090909091</v>
      </c>
      <c r="GN26" s="577"/>
      <c r="GO26" s="577"/>
      <c r="GP26" s="576">
        <v>18</v>
      </c>
      <c r="GQ26" s="576">
        <v>81</v>
      </c>
      <c r="GR26" s="608">
        <v>0.22222222222222221</v>
      </c>
      <c r="GS26" s="576">
        <v>6</v>
      </c>
      <c r="GT26" s="581">
        <v>0.27586206896551724</v>
      </c>
      <c r="GU26" s="895">
        <v>12</v>
      </c>
      <c r="GV26" s="896">
        <v>77</v>
      </c>
      <c r="GW26" s="897">
        <v>0.1348314606741573</v>
      </c>
      <c r="GX26" s="578">
        <v>11</v>
      </c>
      <c r="GY26" s="578">
        <v>88</v>
      </c>
      <c r="GZ26" s="350">
        <v>0.125</v>
      </c>
      <c r="HA26" s="579"/>
      <c r="HB26" s="579"/>
      <c r="HC26" s="610">
        <v>0.17647058823529413</v>
      </c>
      <c r="HD26" s="819">
        <v>30</v>
      </c>
      <c r="HE26" s="819">
        <v>170</v>
      </c>
      <c r="HF26" s="577"/>
      <c r="HG26" s="577"/>
      <c r="HH26" s="611">
        <v>0.112</v>
      </c>
      <c r="HI26" s="609">
        <v>14</v>
      </c>
      <c r="HJ26" s="609">
        <v>125</v>
      </c>
      <c r="HK26" s="579"/>
      <c r="HL26" s="579"/>
      <c r="HM26" s="610">
        <v>2.9850746268656716E-2</v>
      </c>
      <c r="HN26" s="819">
        <v>2</v>
      </c>
      <c r="HO26" s="819">
        <v>67</v>
      </c>
      <c r="HP26" s="577"/>
      <c r="HQ26" s="920"/>
      <c r="HR26" s="611">
        <v>6.8627450980392163E-2</v>
      </c>
      <c r="HS26" s="609">
        <v>14</v>
      </c>
      <c r="HT26" s="609">
        <v>204</v>
      </c>
      <c r="HU26" s="572"/>
      <c r="HV26" s="572"/>
      <c r="HW26" s="611">
        <v>5.7471264367816091E-2</v>
      </c>
      <c r="HX26" s="609">
        <v>5</v>
      </c>
      <c r="HY26" s="609">
        <v>87</v>
      </c>
      <c r="HZ26" s="579"/>
      <c r="IA26" s="579"/>
      <c r="IB26" s="610">
        <v>2.5345622119815669E-2</v>
      </c>
      <c r="IC26" s="819">
        <v>11</v>
      </c>
      <c r="ID26" s="819">
        <v>434</v>
      </c>
      <c r="IE26" s="607">
        <v>4.3806646525679761E-2</v>
      </c>
      <c r="IF26" s="819">
        <v>29</v>
      </c>
      <c r="IG26" s="819">
        <v>662</v>
      </c>
      <c r="IH26" s="574"/>
      <c r="II26" s="574"/>
      <c r="IJ26" s="611">
        <v>2.2222222222222223E-2</v>
      </c>
      <c r="IK26" s="609">
        <v>1</v>
      </c>
      <c r="IL26" s="609">
        <v>45</v>
      </c>
      <c r="IM26" s="572"/>
      <c r="IN26" s="575"/>
      <c r="IO26" s="582">
        <v>1</v>
      </c>
      <c r="IP26" s="356">
        <v>2</v>
      </c>
      <c r="IQ26" s="356">
        <v>3</v>
      </c>
      <c r="IR26" s="357">
        <v>3</v>
      </c>
      <c r="IS26" s="583">
        <v>2.1000000000000001E-2</v>
      </c>
      <c r="IT26" s="359">
        <v>0.04</v>
      </c>
      <c r="IU26" s="359">
        <v>0.04</v>
      </c>
      <c r="IV26" s="584">
        <v>0.87</v>
      </c>
      <c r="IW26" s="360">
        <v>0.8</v>
      </c>
      <c r="IX26" s="360">
        <v>0.2</v>
      </c>
      <c r="IY26" s="583">
        <v>-0.315</v>
      </c>
      <c r="IZ26" s="680"/>
      <c r="JA26" s="680"/>
      <c r="JB26" s="1018">
        <v>-7.9899999999999999E-2</v>
      </c>
      <c r="JC26" s="680"/>
      <c r="JD26" s="365"/>
      <c r="JE26" s="359">
        <v>1.1000000000000001</v>
      </c>
      <c r="JF26" s="359">
        <v>0.1</v>
      </c>
      <c r="JG26" s="359">
        <v>-1.1000000000000001</v>
      </c>
      <c r="JH26" s="361">
        <v>-0.1</v>
      </c>
      <c r="JI26" s="362">
        <v>0.88900000000000001</v>
      </c>
      <c r="JJ26" s="360">
        <v>0.75600000000000001</v>
      </c>
      <c r="JK26" s="360">
        <v>0.29399999999999993</v>
      </c>
      <c r="JL26" s="360">
        <v>0.05</v>
      </c>
      <c r="JM26" s="363">
        <v>0.65600000000000003</v>
      </c>
      <c r="JN26" s="583">
        <v>0.70599999999999996</v>
      </c>
      <c r="JO26" s="365">
        <v>0.63</v>
      </c>
      <c r="JP26" s="359">
        <v>0.41999999999999993</v>
      </c>
      <c r="JQ26" s="359">
        <v>0.05</v>
      </c>
      <c r="JR26" s="361">
        <v>0.53</v>
      </c>
      <c r="JS26" s="585">
        <v>-8.2699999999999996E-2</v>
      </c>
      <c r="JT26" s="356"/>
      <c r="JU26" s="356"/>
      <c r="JV26" s="364">
        <v>5.0000000000000001E-3</v>
      </c>
      <c r="JW26" s="356"/>
      <c r="JX26" s="356"/>
      <c r="JY26" s="364">
        <v>0.05</v>
      </c>
      <c r="JZ26" s="364">
        <v>0.05</v>
      </c>
      <c r="KA26" s="364">
        <v>0.05</v>
      </c>
      <c r="KB26" s="364">
        <v>-0.05</v>
      </c>
      <c r="KC26" s="364">
        <v>-0.05</v>
      </c>
      <c r="KD26" s="364">
        <v>-0.05</v>
      </c>
      <c r="KE26" s="583">
        <v>0.55600000000000005</v>
      </c>
      <c r="KF26" s="365">
        <v>0.55000000000000004</v>
      </c>
      <c r="KG26" s="365">
        <v>0.34999999999999987</v>
      </c>
      <c r="KH26" s="365">
        <v>0.05</v>
      </c>
      <c r="KI26" s="365">
        <v>0.1</v>
      </c>
      <c r="KJ26" s="365">
        <v>0.05</v>
      </c>
      <c r="KK26" s="366">
        <v>0.45000000000000007</v>
      </c>
      <c r="KL26" s="585">
        <v>0.88900000000000001</v>
      </c>
      <c r="KM26" s="364">
        <v>0.85</v>
      </c>
      <c r="KN26" s="586">
        <v>0.15</v>
      </c>
      <c r="KO26" s="587"/>
      <c r="KP26" s="191">
        <v>6</v>
      </c>
      <c r="KQ26" s="191">
        <v>2</v>
      </c>
      <c r="KR26" s="192">
        <v>8</v>
      </c>
      <c r="KS26" s="285"/>
      <c r="KT26" s="195">
        <v>0.8</v>
      </c>
      <c r="KU26" s="371">
        <v>0.2</v>
      </c>
      <c r="KV26" s="591"/>
      <c r="KW26" s="197">
        <v>0.6</v>
      </c>
      <c r="KX26" s="197">
        <v>0.25</v>
      </c>
      <c r="KY26" s="368">
        <v>0.15</v>
      </c>
      <c r="KZ26" s="593"/>
      <c r="LA26" s="285">
        <v>-0.1</v>
      </c>
      <c r="LB26" s="285">
        <v>-0.1</v>
      </c>
      <c r="LC26" s="285">
        <v>-0.1</v>
      </c>
      <c r="LD26" s="594"/>
      <c r="LE26" s="595">
        <v>15840</v>
      </c>
      <c r="LF26" s="596">
        <v>602120</v>
      </c>
      <c r="LG26" s="593"/>
      <c r="LH26" s="385">
        <v>0.75</v>
      </c>
      <c r="LI26" s="195">
        <v>0.55000000000000004</v>
      </c>
      <c r="LJ26" s="195">
        <v>0.1</v>
      </c>
      <c r="LK26" s="371">
        <v>0.35</v>
      </c>
      <c r="LL26" s="592"/>
      <c r="LM26" s="197">
        <v>0.8</v>
      </c>
      <c r="LN26" s="197">
        <v>0.6</v>
      </c>
      <c r="LO26" s="197">
        <v>0.1</v>
      </c>
      <c r="LP26" s="368">
        <v>0.3</v>
      </c>
      <c r="LQ26" s="597"/>
      <c r="LR26" s="199">
        <v>1.9</v>
      </c>
      <c r="LS26" s="200">
        <v>2.1</v>
      </c>
    </row>
    <row r="27" spans="1:331">
      <c r="A27" s="294">
        <v>43070</v>
      </c>
      <c r="B27" s="950">
        <v>12</v>
      </c>
      <c r="C27" s="948">
        <v>2017</v>
      </c>
      <c r="D27" s="542">
        <v>6582</v>
      </c>
      <c r="E27" s="543"/>
      <c r="F27" s="543"/>
      <c r="G27" s="543"/>
      <c r="H27" s="544"/>
      <c r="I27" s="545"/>
      <c r="J27" s="546"/>
      <c r="K27" s="547"/>
      <c r="L27" s="548">
        <v>5</v>
      </c>
      <c r="M27" s="549">
        <v>7.5964752354907325E-4</v>
      </c>
      <c r="N27" s="549">
        <v>1.0197190600250714E-3</v>
      </c>
      <c r="O27" s="550">
        <v>1E-3</v>
      </c>
      <c r="P27" s="550">
        <v>5.0000000000000001E-4</v>
      </c>
      <c r="Q27" s="551">
        <v>5.0000000000000001E-4</v>
      </c>
      <c r="R27" s="552"/>
      <c r="S27" s="553">
        <v>1</v>
      </c>
      <c r="T27" s="554">
        <v>0.25</v>
      </c>
      <c r="U27" s="554">
        <v>0.15</v>
      </c>
      <c r="V27" s="554">
        <v>0.6</v>
      </c>
      <c r="W27" s="546"/>
      <c r="X27" s="555">
        <v>0.66</v>
      </c>
      <c r="Y27" s="555">
        <v>0.25</v>
      </c>
      <c r="Z27" s="555">
        <v>0.15</v>
      </c>
      <c r="AA27" s="556">
        <v>0.6</v>
      </c>
      <c r="AB27" s="615"/>
      <c r="AC27" s="552"/>
      <c r="AD27" s="616">
        <v>0</v>
      </c>
      <c r="AE27" s="552"/>
      <c r="AF27" s="552"/>
      <c r="AG27" s="616">
        <v>0</v>
      </c>
      <c r="AH27" s="552"/>
      <c r="AI27" s="552"/>
      <c r="AJ27" s="616">
        <v>0</v>
      </c>
      <c r="AK27" s="554">
        <v>0.75</v>
      </c>
      <c r="AL27" s="617">
        <v>0.25</v>
      </c>
      <c r="AM27" s="566"/>
      <c r="AN27" s="567">
        <v>3</v>
      </c>
      <c r="AO27" s="567">
        <v>0.24</v>
      </c>
      <c r="AP27" s="133">
        <v>0.28000000000000003</v>
      </c>
      <c r="AQ27" s="134">
        <v>0.12</v>
      </c>
      <c r="AR27" s="587"/>
      <c r="AS27" s="588">
        <v>0</v>
      </c>
      <c r="AT27" s="588">
        <v>0</v>
      </c>
      <c r="AU27" s="136">
        <v>0.1</v>
      </c>
      <c r="AV27" s="137">
        <v>0.1</v>
      </c>
      <c r="AW27" s="566">
        <v>0</v>
      </c>
      <c r="AX27" s="567"/>
      <c r="AY27" s="600">
        <v>0</v>
      </c>
      <c r="AZ27" s="302"/>
      <c r="BA27" s="302">
        <v>5.0000000000000001E-3</v>
      </c>
      <c r="BB27" s="302">
        <v>2.5999999999999999E-3</v>
      </c>
      <c r="BC27" s="302">
        <v>2.3999999999999998E-3</v>
      </c>
      <c r="BD27" s="303"/>
      <c r="BE27" s="587">
        <v>0</v>
      </c>
      <c r="BF27" s="588"/>
      <c r="BG27" s="601">
        <v>0</v>
      </c>
      <c r="BH27" s="176">
        <v>4.0000000000000001E-3</v>
      </c>
      <c r="BI27" s="176">
        <v>2E-3</v>
      </c>
      <c r="BJ27" s="372">
        <v>1E-3</v>
      </c>
      <c r="BK27" s="565">
        <v>5.5100000000000003E-2</v>
      </c>
      <c r="BL27" s="302">
        <v>0.04</v>
      </c>
      <c r="BM27" s="302">
        <v>0.02</v>
      </c>
      <c r="BN27" s="566"/>
      <c r="BO27" s="567"/>
      <c r="BP27" s="567"/>
      <c r="BQ27" s="567"/>
      <c r="BR27" s="305">
        <v>0.2</v>
      </c>
      <c r="BS27" s="305">
        <v>0.2</v>
      </c>
      <c r="BT27" s="305">
        <v>0.6</v>
      </c>
      <c r="BU27" s="567"/>
      <c r="BV27" s="567"/>
      <c r="BW27" s="568"/>
      <c r="BX27" s="790">
        <v>0.76</v>
      </c>
      <c r="BY27" s="569">
        <v>0.8</v>
      </c>
      <c r="BZ27" s="375">
        <v>0.2</v>
      </c>
      <c r="CA27" s="562"/>
      <c r="CB27" s="563"/>
      <c r="CC27" s="563"/>
      <c r="CD27" s="519"/>
      <c r="CE27" s="321">
        <v>0.6</v>
      </c>
      <c r="CF27" s="321">
        <v>9.5000000000000001E-2</v>
      </c>
      <c r="CG27" s="321">
        <v>0.30500000000000005</v>
      </c>
      <c r="CH27" s="570"/>
      <c r="CI27" s="566"/>
      <c r="CJ27" s="567"/>
      <c r="CK27" s="567"/>
      <c r="CL27" s="305">
        <v>1</v>
      </c>
      <c r="CM27" s="305">
        <v>0.99099999999999999</v>
      </c>
      <c r="CN27" s="314">
        <v>8.9999999999999993E-3</v>
      </c>
      <c r="CO27" s="180">
        <v>1</v>
      </c>
      <c r="CP27" s="602">
        <v>266000</v>
      </c>
      <c r="CQ27" s="603">
        <v>0</v>
      </c>
      <c r="CR27" s="378">
        <v>266000</v>
      </c>
      <c r="CS27" s="378">
        <v>1500000</v>
      </c>
      <c r="CT27" s="378">
        <v>-500000</v>
      </c>
      <c r="CU27" s="604">
        <v>0</v>
      </c>
      <c r="CV27" s="605">
        <v>3480000</v>
      </c>
      <c r="CW27" s="606">
        <v>3386000</v>
      </c>
      <c r="CX27" s="326">
        <v>2.7761370348493797E-2</v>
      </c>
      <c r="CY27" s="326">
        <v>0.4</v>
      </c>
      <c r="CZ27" s="326">
        <v>-0.2</v>
      </c>
      <c r="DA27" s="285">
        <v>-0.2</v>
      </c>
      <c r="DB27" s="381">
        <v>0.98</v>
      </c>
      <c r="DC27" s="306">
        <v>0.05</v>
      </c>
      <c r="DD27" s="305">
        <v>0.02</v>
      </c>
      <c r="DE27" s="305">
        <v>0.93</v>
      </c>
      <c r="DF27" s="771">
        <v>-4.4999999999999998E-2</v>
      </c>
      <c r="DG27" s="322">
        <v>0.15</v>
      </c>
      <c r="DH27" s="322">
        <v>-0.2</v>
      </c>
      <c r="DI27" s="322">
        <v>-0.1</v>
      </c>
      <c r="DJ27" s="322">
        <v>-0.1</v>
      </c>
      <c r="DK27" s="285">
        <v>-0.05</v>
      </c>
      <c r="DL27" s="285">
        <v>-0.05</v>
      </c>
      <c r="DM27" s="322">
        <v>0.03</v>
      </c>
      <c r="DN27" s="322"/>
      <c r="DO27" s="323">
        <v>22</v>
      </c>
      <c r="DP27" s="324">
        <v>0.9</v>
      </c>
      <c r="DQ27" s="324">
        <v>119.1</v>
      </c>
      <c r="DR27" s="306">
        <v>0.98399999999999999</v>
      </c>
      <c r="DS27" s="978"/>
      <c r="DT27" s="978"/>
      <c r="DU27" s="306">
        <v>0.05</v>
      </c>
      <c r="DV27" s="313">
        <v>0.95</v>
      </c>
      <c r="DW27" s="325">
        <v>1</v>
      </c>
      <c r="DX27" s="326">
        <v>0.05</v>
      </c>
      <c r="DY27" s="327">
        <v>0.95</v>
      </c>
      <c r="DZ27" s="328">
        <v>1</v>
      </c>
      <c r="EA27" s="329">
        <v>8.9999999999999993E-3</v>
      </c>
      <c r="EB27" s="329">
        <v>4.1000000000000002E-2</v>
      </c>
      <c r="EC27" s="330">
        <v>0.95</v>
      </c>
      <c r="ED27" s="571">
        <v>0.72599999999999998</v>
      </c>
      <c r="EE27" s="261">
        <v>0.78</v>
      </c>
      <c r="EF27" s="261">
        <v>0.08</v>
      </c>
      <c r="EG27" s="261">
        <v>0.04</v>
      </c>
      <c r="EH27" s="261">
        <v>0.1</v>
      </c>
      <c r="EI27" s="572">
        <v>0.875</v>
      </c>
      <c r="EJ27" s="572">
        <v>0.55100000000000005</v>
      </c>
      <c r="EK27" s="572">
        <v>0.80300000000000005</v>
      </c>
      <c r="EL27" s="572">
        <v>0.78400000000000003</v>
      </c>
      <c r="EM27" s="572">
        <v>0.68200000000000005</v>
      </c>
      <c r="EN27" s="573">
        <v>0.72399999999999998</v>
      </c>
      <c r="EO27" s="336">
        <v>0.77</v>
      </c>
      <c r="EP27" s="337">
        <v>0.04</v>
      </c>
      <c r="EQ27" s="337">
        <v>6.4000000000000001E-2</v>
      </c>
      <c r="ER27" s="337">
        <v>0.126</v>
      </c>
      <c r="ES27" s="574">
        <v>0.78300000000000003</v>
      </c>
      <c r="ET27" s="574">
        <v>0.67200000000000004</v>
      </c>
      <c r="EU27" s="574">
        <v>0.70599999999999996</v>
      </c>
      <c r="EV27" s="336">
        <v>0.65</v>
      </c>
      <c r="EW27" s="337">
        <v>0.1</v>
      </c>
      <c r="EX27" s="337">
        <v>0.124</v>
      </c>
      <c r="EY27" s="337">
        <v>0.126</v>
      </c>
      <c r="EZ27" s="260">
        <v>0.6</v>
      </c>
      <c r="FA27" s="332">
        <v>0.63300000000000001</v>
      </c>
      <c r="FB27" s="332">
        <v>9.6000000000000002E-2</v>
      </c>
      <c r="FC27" s="332">
        <v>0.11799999999999999</v>
      </c>
      <c r="FD27" s="332">
        <v>0.153</v>
      </c>
      <c r="FE27" s="572">
        <v>0.45900000000000002</v>
      </c>
      <c r="FF27" s="332">
        <v>0.6</v>
      </c>
      <c r="FG27" s="332">
        <v>0.1</v>
      </c>
      <c r="FH27" s="332">
        <v>0.2</v>
      </c>
      <c r="FI27" s="261">
        <v>0.1</v>
      </c>
      <c r="FJ27" s="572">
        <v>0.57199999999999995</v>
      </c>
      <c r="FK27" s="261">
        <v>0.64900000000000002</v>
      </c>
      <c r="FL27" s="332">
        <v>7.0000000000000007E-2</v>
      </c>
      <c r="FM27" s="332">
        <v>6.0999999999999999E-2</v>
      </c>
      <c r="FN27" s="332">
        <v>0.22</v>
      </c>
      <c r="FO27" s="572">
        <v>0.78600000000000003</v>
      </c>
      <c r="FP27" s="332">
        <v>0.625</v>
      </c>
      <c r="FQ27" s="332">
        <v>0.125</v>
      </c>
      <c r="FR27" s="332">
        <v>0.125</v>
      </c>
      <c r="FS27" s="332">
        <v>0.125</v>
      </c>
      <c r="FT27" s="572">
        <v>0.63800000000000001</v>
      </c>
      <c r="FU27" s="338">
        <v>0.96299999999999997</v>
      </c>
      <c r="FV27" s="383"/>
      <c r="FW27" s="383"/>
      <c r="FX27" s="339">
        <v>0.9</v>
      </c>
      <c r="FY27" s="339">
        <v>0.1</v>
      </c>
      <c r="FZ27" s="339">
        <v>1</v>
      </c>
      <c r="GA27" s="383"/>
      <c r="GB27" s="996"/>
      <c r="GC27" s="340">
        <v>148</v>
      </c>
      <c r="GD27" s="341">
        <v>266</v>
      </c>
      <c r="GE27" s="413">
        <v>0.55639097744360899</v>
      </c>
      <c r="GF27" s="609">
        <v>130</v>
      </c>
      <c r="GG27" s="609">
        <v>247</v>
      </c>
      <c r="GH27" s="354">
        <v>0.52631578947368418</v>
      </c>
      <c r="GI27" s="572"/>
      <c r="GJ27" s="575"/>
      <c r="GK27" s="823">
        <v>12</v>
      </c>
      <c r="GL27" s="576">
        <v>64</v>
      </c>
      <c r="GM27" s="607">
        <v>0.15789473684210525</v>
      </c>
      <c r="GN27" s="577"/>
      <c r="GO27" s="577"/>
      <c r="GP27" s="576">
        <v>10</v>
      </c>
      <c r="GQ27" s="576">
        <v>72</v>
      </c>
      <c r="GR27" s="608">
        <v>0.1388888888888889</v>
      </c>
      <c r="GS27" s="576">
        <v>2</v>
      </c>
      <c r="GT27" s="581">
        <v>0.16216216216216217</v>
      </c>
      <c r="GU27" s="895">
        <v>8</v>
      </c>
      <c r="GV27" s="896">
        <v>54</v>
      </c>
      <c r="GW27" s="897">
        <v>0.12903225806451613</v>
      </c>
      <c r="GX27" s="578">
        <v>8</v>
      </c>
      <c r="GY27" s="578">
        <v>56</v>
      </c>
      <c r="GZ27" s="350">
        <v>0.14285714285714285</v>
      </c>
      <c r="HA27" s="579"/>
      <c r="HB27" s="579"/>
      <c r="HC27" s="610">
        <v>0.16800000000000001</v>
      </c>
      <c r="HD27" s="819">
        <v>21</v>
      </c>
      <c r="HE27" s="819">
        <v>125</v>
      </c>
      <c r="HF27" s="577"/>
      <c r="HG27" s="577"/>
      <c r="HH27" s="611">
        <v>5.3763440860215055E-2</v>
      </c>
      <c r="HI27" s="609">
        <v>5</v>
      </c>
      <c r="HJ27" s="609">
        <v>93</v>
      </c>
      <c r="HK27" s="579"/>
      <c r="HL27" s="579"/>
      <c r="HM27" s="610">
        <v>0</v>
      </c>
      <c r="HN27" s="819">
        <v>0</v>
      </c>
      <c r="HO27" s="819">
        <v>70</v>
      </c>
      <c r="HP27" s="577"/>
      <c r="HQ27" s="920"/>
      <c r="HR27" s="611">
        <v>7.586206896551724E-2</v>
      </c>
      <c r="HS27" s="609">
        <v>11</v>
      </c>
      <c r="HT27" s="609">
        <v>145</v>
      </c>
      <c r="HU27" s="572"/>
      <c r="HV27" s="572"/>
      <c r="HW27" s="611">
        <v>0.14814814814814814</v>
      </c>
      <c r="HX27" s="609">
        <v>8</v>
      </c>
      <c r="HY27" s="609">
        <v>54</v>
      </c>
      <c r="HZ27" s="579"/>
      <c r="IA27" s="579"/>
      <c r="IB27" s="610">
        <v>4.8571428571428571E-2</v>
      </c>
      <c r="IC27" s="819">
        <v>17</v>
      </c>
      <c r="ID27" s="819">
        <v>350</v>
      </c>
      <c r="IE27" s="607">
        <v>6.0998151571164512E-2</v>
      </c>
      <c r="IF27" s="819">
        <v>33</v>
      </c>
      <c r="IG27" s="819">
        <v>541</v>
      </c>
      <c r="IH27" s="574"/>
      <c r="II27" s="574"/>
      <c r="IJ27" s="611">
        <v>9.5238095238095233E-2</v>
      </c>
      <c r="IK27" s="609">
        <v>4</v>
      </c>
      <c r="IL27" s="609">
        <v>42</v>
      </c>
      <c r="IM27" s="572"/>
      <c r="IN27" s="575"/>
      <c r="IO27" s="582">
        <v>0</v>
      </c>
      <c r="IP27" s="356">
        <v>2</v>
      </c>
      <c r="IQ27" s="356">
        <v>3</v>
      </c>
      <c r="IR27" s="357">
        <v>3</v>
      </c>
      <c r="IS27" s="583">
        <v>2.7199999999999998E-2</v>
      </c>
      <c r="IT27" s="359">
        <v>0.04</v>
      </c>
      <c r="IU27" s="359">
        <v>0.04</v>
      </c>
      <c r="IV27" s="584">
        <v>0.76</v>
      </c>
      <c r="IW27" s="360">
        <v>0.8</v>
      </c>
      <c r="IX27" s="360">
        <v>0.2</v>
      </c>
      <c r="IY27" s="583">
        <v>-0.45600000000000002</v>
      </c>
      <c r="IZ27" s="680"/>
      <c r="JA27" s="680"/>
      <c r="JB27" s="1018">
        <v>-0.104</v>
      </c>
      <c r="JC27" s="680"/>
      <c r="JD27" s="365"/>
      <c r="JE27" s="359">
        <v>1.1000000000000001</v>
      </c>
      <c r="JF27" s="359">
        <v>0.1</v>
      </c>
      <c r="JG27" s="359">
        <v>-1.1000000000000001</v>
      </c>
      <c r="JH27" s="361">
        <v>-0.1</v>
      </c>
      <c r="JI27" s="362">
        <v>0.56000000000000005</v>
      </c>
      <c r="JJ27" s="360">
        <v>0.75600000000000001</v>
      </c>
      <c r="JK27" s="360">
        <v>0.29399999999999993</v>
      </c>
      <c r="JL27" s="360">
        <v>0.05</v>
      </c>
      <c r="JM27" s="363">
        <v>0.65600000000000003</v>
      </c>
      <c r="JN27" s="583">
        <v>0.34899999999999998</v>
      </c>
      <c r="JO27" s="365">
        <v>0.63</v>
      </c>
      <c r="JP27" s="359">
        <v>0.41999999999999993</v>
      </c>
      <c r="JQ27" s="359">
        <v>0.05</v>
      </c>
      <c r="JR27" s="361">
        <v>0.53</v>
      </c>
      <c r="JS27" s="585">
        <v>-0.11700000000000001</v>
      </c>
      <c r="JT27" s="356"/>
      <c r="JU27" s="356"/>
      <c r="JV27" s="364">
        <v>2E-3</v>
      </c>
      <c r="JW27" s="356"/>
      <c r="JX27" s="356"/>
      <c r="JY27" s="364">
        <v>0.05</v>
      </c>
      <c r="JZ27" s="364">
        <v>0.05</v>
      </c>
      <c r="KA27" s="364">
        <v>0.05</v>
      </c>
      <c r="KB27" s="364">
        <v>-0.05</v>
      </c>
      <c r="KC27" s="364">
        <v>-0.05</v>
      </c>
      <c r="KD27" s="364">
        <v>-0.05</v>
      </c>
      <c r="KE27" s="583">
        <v>0.54700000000000004</v>
      </c>
      <c r="KF27" s="365">
        <v>0.55000000000000004</v>
      </c>
      <c r="KG27" s="365">
        <v>0.34999999999999987</v>
      </c>
      <c r="KH27" s="365">
        <v>0.05</v>
      </c>
      <c r="KI27" s="365">
        <v>0.1</v>
      </c>
      <c r="KJ27" s="365">
        <v>0.05</v>
      </c>
      <c r="KK27" s="366">
        <v>0.45000000000000007</v>
      </c>
      <c r="KL27" s="585">
        <v>0.86299999999999999</v>
      </c>
      <c r="KM27" s="364">
        <v>0.85</v>
      </c>
      <c r="KN27" s="586">
        <v>0.15</v>
      </c>
      <c r="KO27" s="612">
        <v>9</v>
      </c>
      <c r="KP27" s="191">
        <v>6</v>
      </c>
      <c r="KQ27" s="191">
        <v>2</v>
      </c>
      <c r="KR27" s="192">
        <v>8</v>
      </c>
      <c r="KS27" s="385">
        <v>1</v>
      </c>
      <c r="KT27" s="195">
        <v>0.8</v>
      </c>
      <c r="KU27" s="371">
        <v>0.2</v>
      </c>
      <c r="KV27" s="591">
        <v>0.25</v>
      </c>
      <c r="KW27" s="197">
        <v>0.6</v>
      </c>
      <c r="KX27" s="197">
        <v>0.25</v>
      </c>
      <c r="KY27" s="368">
        <v>0.15</v>
      </c>
      <c r="KZ27" s="593">
        <v>6.6302824858757062E-2</v>
      </c>
      <c r="LA27" s="385">
        <v>-0.1</v>
      </c>
      <c r="LB27" s="385">
        <v>-0.1</v>
      </c>
      <c r="LC27" s="385">
        <v>-0.1</v>
      </c>
      <c r="LD27" s="594"/>
      <c r="LE27" s="595">
        <v>17820</v>
      </c>
      <c r="LF27" s="596">
        <v>600140</v>
      </c>
      <c r="LG27" s="593">
        <v>0.72</v>
      </c>
      <c r="LH27" s="385">
        <v>0.75</v>
      </c>
      <c r="LI27" s="195">
        <v>0.55000000000000004</v>
      </c>
      <c r="LJ27" s="195">
        <v>0.1</v>
      </c>
      <c r="LK27" s="371">
        <v>0.35</v>
      </c>
      <c r="LL27" s="592">
        <v>0.62</v>
      </c>
      <c r="LM27" s="197">
        <v>0.8</v>
      </c>
      <c r="LN27" s="197">
        <v>0.6</v>
      </c>
      <c r="LO27" s="197">
        <v>0.1</v>
      </c>
      <c r="LP27" s="368">
        <v>0.3</v>
      </c>
      <c r="LQ27" s="597">
        <v>1</v>
      </c>
      <c r="LR27" s="199">
        <v>1.9</v>
      </c>
      <c r="LS27" s="200">
        <v>2.1</v>
      </c>
    </row>
    <row r="28" spans="1:331">
      <c r="A28" s="294">
        <v>43101</v>
      </c>
      <c r="B28" s="950">
        <v>1</v>
      </c>
      <c r="C28" s="948">
        <v>2018</v>
      </c>
      <c r="D28" s="542">
        <v>7309</v>
      </c>
      <c r="E28" s="543"/>
      <c r="F28" s="543"/>
      <c r="G28" s="543"/>
      <c r="H28" s="544"/>
      <c r="I28" s="545"/>
      <c r="J28" s="546"/>
      <c r="K28" s="547"/>
      <c r="L28" s="548">
        <v>9</v>
      </c>
      <c r="M28" s="549">
        <v>1.2313585989875496E-3</v>
      </c>
      <c r="N28" s="549">
        <v>1.0197190600250714E-3</v>
      </c>
      <c r="O28" s="550">
        <v>1E-3</v>
      </c>
      <c r="P28" s="550">
        <v>5.0000000000000001E-4</v>
      </c>
      <c r="Q28" s="551">
        <v>5.0000000000000001E-4</v>
      </c>
      <c r="R28" s="552"/>
      <c r="S28" s="553">
        <v>0.83299999999999996</v>
      </c>
      <c r="T28" s="554">
        <v>0.25</v>
      </c>
      <c r="U28" s="554">
        <v>0.15</v>
      </c>
      <c r="V28" s="554">
        <v>0.6</v>
      </c>
      <c r="W28" s="546"/>
      <c r="X28" s="555">
        <v>1</v>
      </c>
      <c r="Y28" s="555">
        <v>0.25</v>
      </c>
      <c r="Z28" s="555">
        <v>0.15</v>
      </c>
      <c r="AA28" s="556">
        <v>0.6</v>
      </c>
      <c r="AB28" s="557"/>
      <c r="AC28" s="558"/>
      <c r="AD28" s="559"/>
      <c r="AE28" s="558"/>
      <c r="AF28" s="558"/>
      <c r="AG28" s="559"/>
      <c r="AH28" s="558"/>
      <c r="AI28" s="558"/>
      <c r="AJ28" s="559"/>
      <c r="AK28" s="560">
        <v>0.83</v>
      </c>
      <c r="AL28" s="561">
        <v>0.17000000000000004</v>
      </c>
      <c r="AM28" s="562"/>
      <c r="AN28" s="563"/>
      <c r="AO28" s="563"/>
      <c r="AP28" s="133">
        <v>0.28000000000000003</v>
      </c>
      <c r="AQ28" s="298">
        <v>0.12</v>
      </c>
      <c r="AR28" s="562"/>
      <c r="AS28" s="563"/>
      <c r="AT28" s="563"/>
      <c r="AU28" s="297">
        <v>0.1</v>
      </c>
      <c r="AV28" s="298">
        <v>0.1</v>
      </c>
      <c r="AW28" s="562"/>
      <c r="AX28" s="563"/>
      <c r="AY28" s="564"/>
      <c r="AZ28" s="299"/>
      <c r="BA28" s="299">
        <v>5.0000000000000001E-3</v>
      </c>
      <c r="BB28" s="299">
        <v>2.5999999999999999E-3</v>
      </c>
      <c r="BC28" s="299">
        <v>2.3999999999999998E-3</v>
      </c>
      <c r="BD28" s="300"/>
      <c r="BE28" s="562"/>
      <c r="BF28" s="563"/>
      <c r="BG28" s="564"/>
      <c r="BH28" s="299">
        <v>4.0000000000000001E-3</v>
      </c>
      <c r="BI28" s="299">
        <v>2E-3</v>
      </c>
      <c r="BJ28" s="300">
        <v>1E-3</v>
      </c>
      <c r="BK28" s="565">
        <v>5.4800000000000001E-2</v>
      </c>
      <c r="BL28" s="302">
        <v>0.04</v>
      </c>
      <c r="BM28" s="302">
        <v>0.02</v>
      </c>
      <c r="BN28" s="754">
        <v>11</v>
      </c>
      <c r="BO28" s="759">
        <v>10</v>
      </c>
      <c r="BP28" s="759">
        <v>1</v>
      </c>
      <c r="BQ28" s="613">
        <v>0.90909090909090906</v>
      </c>
      <c r="BR28" s="305">
        <v>0.2</v>
      </c>
      <c r="BS28" s="305">
        <v>0.2</v>
      </c>
      <c r="BT28" s="305">
        <v>0.6</v>
      </c>
      <c r="BU28" s="759">
        <v>15</v>
      </c>
      <c r="BV28" s="759">
        <v>12</v>
      </c>
      <c r="BW28" s="614">
        <v>0.8</v>
      </c>
      <c r="BX28" s="790">
        <v>0.9</v>
      </c>
      <c r="BY28" s="569">
        <v>0.8</v>
      </c>
      <c r="BZ28" s="375">
        <v>0.2</v>
      </c>
      <c r="CA28" s="562"/>
      <c r="CB28" s="563"/>
      <c r="CC28" s="563"/>
      <c r="CD28" s="519"/>
      <c r="CE28" s="321">
        <v>0.7</v>
      </c>
      <c r="CF28" s="321">
        <v>9.5000000000000001E-2</v>
      </c>
      <c r="CG28" s="321">
        <v>0.20500000000000007</v>
      </c>
      <c r="CH28" s="570"/>
      <c r="CI28" s="566"/>
      <c r="CJ28" s="567"/>
      <c r="CK28" s="567"/>
      <c r="CL28" s="305">
        <v>1</v>
      </c>
      <c r="CM28" s="305">
        <v>0.99099999999999999</v>
      </c>
      <c r="CN28" s="314">
        <v>8.9999999999999993E-3</v>
      </c>
      <c r="CO28" s="180">
        <v>1</v>
      </c>
      <c r="CP28" s="602">
        <v>80000</v>
      </c>
      <c r="CQ28" s="603">
        <v>0</v>
      </c>
      <c r="CR28" s="378">
        <v>80000</v>
      </c>
      <c r="CS28" s="378">
        <v>1500000</v>
      </c>
      <c r="CT28" s="378">
        <v>-500000</v>
      </c>
      <c r="CU28" s="604">
        <v>0</v>
      </c>
      <c r="CV28" s="605">
        <v>3939000</v>
      </c>
      <c r="CW28" s="606">
        <v>3648000</v>
      </c>
      <c r="CX28" s="326">
        <v>7.9769736842105268E-2</v>
      </c>
      <c r="CY28" s="326">
        <v>0.4</v>
      </c>
      <c r="CZ28" s="326">
        <v>-0.2</v>
      </c>
      <c r="DA28" s="285">
        <v>-0.2</v>
      </c>
      <c r="DB28" s="390"/>
      <c r="DC28" s="311">
        <v>0.05</v>
      </c>
      <c r="DD28" s="321">
        <v>0.02</v>
      </c>
      <c r="DE28" s="321">
        <v>0.93</v>
      </c>
      <c r="DF28" s="771">
        <v>-0.04</v>
      </c>
      <c r="DG28" s="322">
        <v>0.15</v>
      </c>
      <c r="DH28" s="322">
        <v>-0.2</v>
      </c>
      <c r="DI28" s="322">
        <v>-0.1</v>
      </c>
      <c r="DJ28" s="322">
        <v>-0.1</v>
      </c>
      <c r="DK28" s="285">
        <v>-0.05</v>
      </c>
      <c r="DL28" s="285">
        <v>-0.05</v>
      </c>
      <c r="DM28" s="322">
        <v>0.03</v>
      </c>
      <c r="DN28" s="322"/>
      <c r="DO28" s="323">
        <v>41</v>
      </c>
      <c r="DP28" s="324">
        <v>0.9</v>
      </c>
      <c r="DQ28" s="324">
        <v>119.1</v>
      </c>
      <c r="DR28" s="306">
        <v>0.97299999999999998</v>
      </c>
      <c r="DS28" s="978"/>
      <c r="DT28" s="978"/>
      <c r="DU28" s="306">
        <v>0.05</v>
      </c>
      <c r="DV28" s="313">
        <v>0.95</v>
      </c>
      <c r="DW28" s="325">
        <v>1</v>
      </c>
      <c r="DX28" s="326">
        <v>0.05</v>
      </c>
      <c r="DY28" s="327">
        <v>0.95</v>
      </c>
      <c r="DZ28" s="328">
        <v>1</v>
      </c>
      <c r="EA28" s="329">
        <v>8.9999999999999993E-3</v>
      </c>
      <c r="EB28" s="329">
        <v>4.1000000000000002E-2</v>
      </c>
      <c r="EC28" s="330">
        <v>0.95</v>
      </c>
      <c r="ED28" s="571">
        <v>0.755</v>
      </c>
      <c r="EE28" s="261">
        <v>0.78</v>
      </c>
      <c r="EF28" s="261">
        <v>0.08</v>
      </c>
      <c r="EG28" s="261">
        <v>0.04</v>
      </c>
      <c r="EH28" s="261">
        <v>0.1</v>
      </c>
      <c r="EI28" s="572">
        <v>0.89500000000000002</v>
      </c>
      <c r="EJ28" s="572">
        <v>0.64500000000000002</v>
      </c>
      <c r="EK28" s="572">
        <v>0.8</v>
      </c>
      <c r="EL28" s="572">
        <v>0.79100000000000004</v>
      </c>
      <c r="EM28" s="572">
        <v>0.73</v>
      </c>
      <c r="EN28" s="573">
        <v>0.77300000000000002</v>
      </c>
      <c r="EO28" s="336">
        <v>0.77</v>
      </c>
      <c r="EP28" s="337">
        <v>0.04</v>
      </c>
      <c r="EQ28" s="337">
        <v>6.4000000000000001E-2</v>
      </c>
      <c r="ER28" s="337">
        <v>0.126</v>
      </c>
      <c r="ES28" s="574">
        <v>0.84699999999999998</v>
      </c>
      <c r="ET28" s="574">
        <v>0.748</v>
      </c>
      <c r="EU28" s="574">
        <v>0.72199999999999998</v>
      </c>
      <c r="EV28" s="336">
        <v>0.65</v>
      </c>
      <c r="EW28" s="337">
        <v>0.1</v>
      </c>
      <c r="EX28" s="337">
        <v>0.124</v>
      </c>
      <c r="EY28" s="337">
        <v>0.126</v>
      </c>
      <c r="EZ28" s="260">
        <v>0.71299999999999997</v>
      </c>
      <c r="FA28" s="332">
        <v>0.63300000000000001</v>
      </c>
      <c r="FB28" s="332">
        <v>9.6000000000000002E-2</v>
      </c>
      <c r="FC28" s="332">
        <v>0.11799999999999999</v>
      </c>
      <c r="FD28" s="332">
        <v>0.153</v>
      </c>
      <c r="FE28" s="572">
        <v>0.59099999999999997</v>
      </c>
      <c r="FF28" s="332">
        <v>0.6</v>
      </c>
      <c r="FG28" s="332">
        <v>0.1</v>
      </c>
      <c r="FH28" s="332">
        <v>0.2</v>
      </c>
      <c r="FI28" s="261">
        <v>0.1</v>
      </c>
      <c r="FJ28" s="572">
        <v>0.69699999999999995</v>
      </c>
      <c r="FK28" s="261">
        <v>0.64900000000000002</v>
      </c>
      <c r="FL28" s="332">
        <v>7.0000000000000007E-2</v>
      </c>
      <c r="FM28" s="332">
        <v>6.0999999999999999E-2</v>
      </c>
      <c r="FN28" s="332">
        <v>0.22</v>
      </c>
      <c r="FO28" s="572">
        <v>0.747</v>
      </c>
      <c r="FP28" s="332">
        <v>0.625</v>
      </c>
      <c r="FQ28" s="332">
        <v>0.125</v>
      </c>
      <c r="FR28" s="332">
        <v>0.125</v>
      </c>
      <c r="FS28" s="332">
        <v>0.125</v>
      </c>
      <c r="FT28" s="572">
        <v>0.83099999999999996</v>
      </c>
      <c r="FU28" s="338">
        <v>0.93400000000000005</v>
      </c>
      <c r="FV28" s="383"/>
      <c r="FW28" s="383"/>
      <c r="FX28" s="339">
        <v>0.9</v>
      </c>
      <c r="FY28" s="339">
        <v>0.1</v>
      </c>
      <c r="FZ28" s="339">
        <v>1</v>
      </c>
      <c r="GA28" s="383"/>
      <c r="GB28" s="996"/>
      <c r="GC28" s="340">
        <v>188</v>
      </c>
      <c r="GD28" s="341">
        <v>270</v>
      </c>
      <c r="GE28" s="413">
        <v>0.6962962962962963</v>
      </c>
      <c r="GF28" s="609">
        <v>165</v>
      </c>
      <c r="GG28" s="609">
        <v>311</v>
      </c>
      <c r="GH28" s="354">
        <v>0.53054662379421225</v>
      </c>
      <c r="GI28" s="572"/>
      <c r="GJ28" s="575"/>
      <c r="GK28" s="823">
        <v>19</v>
      </c>
      <c r="GL28" s="576">
        <v>77</v>
      </c>
      <c r="GM28" s="607">
        <v>0.19791666666666666</v>
      </c>
      <c r="GN28" s="577"/>
      <c r="GO28" s="577"/>
      <c r="GP28" s="576">
        <v>19</v>
      </c>
      <c r="GQ28" s="576">
        <v>97</v>
      </c>
      <c r="GR28" s="608">
        <v>0.19587628865979381</v>
      </c>
      <c r="GS28" s="576">
        <v>6</v>
      </c>
      <c r="GT28" s="581">
        <v>0.24271844660194175</v>
      </c>
      <c r="GU28" s="895">
        <v>3</v>
      </c>
      <c r="GV28" s="896">
        <v>103</v>
      </c>
      <c r="GW28" s="897">
        <v>2.8301886792452831E-2</v>
      </c>
      <c r="GX28" s="578">
        <v>3</v>
      </c>
      <c r="GY28" s="578">
        <v>105</v>
      </c>
      <c r="GZ28" s="350">
        <v>2.8571428571428571E-2</v>
      </c>
      <c r="HA28" s="579"/>
      <c r="HB28" s="579"/>
      <c r="HC28" s="610">
        <v>0.13725490196078433</v>
      </c>
      <c r="HD28" s="819">
        <v>21</v>
      </c>
      <c r="HE28" s="819">
        <v>153</v>
      </c>
      <c r="HF28" s="577"/>
      <c r="HG28" s="618"/>
      <c r="HH28" s="611">
        <v>0.10236220472440945</v>
      </c>
      <c r="HI28" s="609">
        <v>13</v>
      </c>
      <c r="HJ28" s="609">
        <v>127</v>
      </c>
      <c r="HK28" s="414"/>
      <c r="HL28" s="414"/>
      <c r="HM28" s="610">
        <v>3.5714285714285712E-2</v>
      </c>
      <c r="HN28" s="819">
        <v>3</v>
      </c>
      <c r="HO28" s="819">
        <v>84</v>
      </c>
      <c r="HP28" s="618"/>
      <c r="HQ28" s="956"/>
      <c r="HR28" s="611">
        <v>9.9009900990099015E-2</v>
      </c>
      <c r="HS28" s="609">
        <v>20</v>
      </c>
      <c r="HT28" s="609">
        <v>202</v>
      </c>
      <c r="HU28" s="261"/>
      <c r="HV28" s="261"/>
      <c r="HW28" s="611">
        <v>8.8235294117647065E-2</v>
      </c>
      <c r="HX28" s="609">
        <v>6</v>
      </c>
      <c r="HY28" s="609">
        <v>68</v>
      </c>
      <c r="HZ28" s="414"/>
      <c r="IA28" s="414"/>
      <c r="IB28" s="610">
        <v>2.2883295194508008E-2</v>
      </c>
      <c r="IC28" s="819">
        <v>10</v>
      </c>
      <c r="ID28" s="819">
        <v>437</v>
      </c>
      <c r="IE28" s="607">
        <v>3.3546325878594248E-2</v>
      </c>
      <c r="IF28" s="819">
        <v>21</v>
      </c>
      <c r="IG28" s="819">
        <v>626</v>
      </c>
      <c r="IH28" s="574"/>
      <c r="II28" s="574"/>
      <c r="IJ28" s="611">
        <v>0.10810810810810811</v>
      </c>
      <c r="IK28" s="609">
        <v>4</v>
      </c>
      <c r="IL28" s="609">
        <v>37</v>
      </c>
      <c r="IM28" s="572"/>
      <c r="IN28" s="575"/>
      <c r="IO28" s="582">
        <v>2</v>
      </c>
      <c r="IP28" s="356">
        <v>2</v>
      </c>
      <c r="IQ28" s="356">
        <v>3</v>
      </c>
      <c r="IR28" s="357">
        <v>3</v>
      </c>
      <c r="IS28" s="583">
        <v>2.9700000000000001E-2</v>
      </c>
      <c r="IT28" s="359">
        <v>0.04</v>
      </c>
      <c r="IU28" s="359">
        <v>0.04</v>
      </c>
      <c r="IV28" s="584">
        <v>0.92</v>
      </c>
      <c r="IW28" s="360">
        <v>0.8</v>
      </c>
      <c r="IX28" s="360">
        <v>0.2</v>
      </c>
      <c r="IY28" s="583">
        <v>-0.42299999999999999</v>
      </c>
      <c r="IZ28" s="680"/>
      <c r="JA28" s="680"/>
      <c r="JB28" s="1018">
        <v>-8.7999999999999995E-2</v>
      </c>
      <c r="JC28" s="680"/>
      <c r="JD28" s="365"/>
      <c r="JE28" s="359">
        <v>1.1000000000000001</v>
      </c>
      <c r="JF28" s="359">
        <v>0.1</v>
      </c>
      <c r="JG28" s="359">
        <v>-1.1000000000000001</v>
      </c>
      <c r="JH28" s="361">
        <v>-0.1</v>
      </c>
      <c r="JI28" s="362">
        <v>0.65500000000000003</v>
      </c>
      <c r="JJ28" s="360">
        <v>0.75600000000000001</v>
      </c>
      <c r="JK28" s="360">
        <v>0.29399999999999993</v>
      </c>
      <c r="JL28" s="360">
        <v>0.05</v>
      </c>
      <c r="JM28" s="363">
        <v>0.65600000000000003</v>
      </c>
      <c r="JN28" s="583">
        <v>0.52200000000000002</v>
      </c>
      <c r="JO28" s="365">
        <v>0.63</v>
      </c>
      <c r="JP28" s="359">
        <v>0.41999999999999993</v>
      </c>
      <c r="JQ28" s="359">
        <v>0.05</v>
      </c>
      <c r="JR28" s="361">
        <v>0.53</v>
      </c>
      <c r="JS28" s="585">
        <v>-0.1012</v>
      </c>
      <c r="JT28" s="356"/>
      <c r="JU28" s="356"/>
      <c r="JV28" s="364">
        <v>1.4E-2</v>
      </c>
      <c r="JW28" s="356"/>
      <c r="JX28" s="356"/>
      <c r="JY28" s="364">
        <v>0.05</v>
      </c>
      <c r="JZ28" s="364">
        <v>0.05</v>
      </c>
      <c r="KA28" s="364">
        <v>0.05</v>
      </c>
      <c r="KB28" s="364">
        <v>-0.05</v>
      </c>
      <c r="KC28" s="364">
        <v>-0.05</v>
      </c>
      <c r="KD28" s="364">
        <v>-0.05</v>
      </c>
      <c r="KE28" s="583">
        <v>0.55800000000000005</v>
      </c>
      <c r="KF28" s="365">
        <v>0.55000000000000004</v>
      </c>
      <c r="KG28" s="365">
        <v>0.34999999999999987</v>
      </c>
      <c r="KH28" s="365">
        <v>0.05</v>
      </c>
      <c r="KI28" s="365">
        <v>0.1</v>
      </c>
      <c r="KJ28" s="365">
        <v>0.05</v>
      </c>
      <c r="KK28" s="366">
        <v>0.45000000000000007</v>
      </c>
      <c r="KL28" s="585">
        <v>0.86699999999999999</v>
      </c>
      <c r="KM28" s="364">
        <v>0.85</v>
      </c>
      <c r="KN28" s="586">
        <v>0.15</v>
      </c>
      <c r="KO28" s="587"/>
      <c r="KP28" s="191">
        <v>6</v>
      </c>
      <c r="KQ28" s="191">
        <v>2</v>
      </c>
      <c r="KR28" s="192">
        <v>8</v>
      </c>
      <c r="KS28" s="285"/>
      <c r="KT28" s="195">
        <v>0.8</v>
      </c>
      <c r="KU28" s="371">
        <v>0.2</v>
      </c>
      <c r="KV28" s="591"/>
      <c r="KW28" s="197">
        <v>0.6</v>
      </c>
      <c r="KX28" s="197">
        <v>0.25</v>
      </c>
      <c r="KY28" s="368">
        <v>0.15</v>
      </c>
      <c r="KZ28" s="593"/>
      <c r="LA28" s="285">
        <v>-0.1</v>
      </c>
      <c r="LB28" s="285">
        <v>-0.1</v>
      </c>
      <c r="LC28" s="285">
        <v>-0.1</v>
      </c>
      <c r="LD28" s="594"/>
      <c r="LE28" s="595">
        <v>19800</v>
      </c>
      <c r="LF28" s="596">
        <v>598160</v>
      </c>
      <c r="LG28" s="593"/>
      <c r="LH28" s="385">
        <v>0.75</v>
      </c>
      <c r="LI28" s="195">
        <v>0.55000000000000004</v>
      </c>
      <c r="LJ28" s="195">
        <v>0.1</v>
      </c>
      <c r="LK28" s="371">
        <v>0.35</v>
      </c>
      <c r="LL28" s="592"/>
      <c r="LM28" s="197">
        <v>0.8</v>
      </c>
      <c r="LN28" s="197">
        <v>0.6</v>
      </c>
      <c r="LO28" s="197">
        <v>0.1</v>
      </c>
      <c r="LP28" s="368">
        <v>0.3</v>
      </c>
      <c r="LQ28" s="597"/>
      <c r="LR28" s="199">
        <v>1.9</v>
      </c>
      <c r="LS28" s="200">
        <v>2.1</v>
      </c>
    </row>
    <row r="29" spans="1:331">
      <c r="A29" s="294">
        <v>43132</v>
      </c>
      <c r="B29" s="950">
        <v>2</v>
      </c>
      <c r="C29" s="948">
        <v>2018</v>
      </c>
      <c r="D29" s="542">
        <v>6556</v>
      </c>
      <c r="E29" s="543"/>
      <c r="F29" s="543"/>
      <c r="G29" s="543"/>
      <c r="H29" s="544"/>
      <c r="I29" s="545"/>
      <c r="J29" s="546"/>
      <c r="K29" s="547"/>
      <c r="L29" s="548">
        <v>7</v>
      </c>
      <c r="M29" s="549">
        <v>1.0677242220866383E-3</v>
      </c>
      <c r="N29" s="549">
        <v>1.0197190600250714E-3</v>
      </c>
      <c r="O29" s="550">
        <v>1E-3</v>
      </c>
      <c r="P29" s="550">
        <v>5.0000000000000001E-4</v>
      </c>
      <c r="Q29" s="551">
        <v>5.0000000000000001E-4</v>
      </c>
      <c r="R29" s="552"/>
      <c r="S29" s="553">
        <v>0.25</v>
      </c>
      <c r="T29" s="554">
        <v>0.25</v>
      </c>
      <c r="U29" s="554">
        <v>0.15</v>
      </c>
      <c r="V29" s="554">
        <v>0.6</v>
      </c>
      <c r="W29" s="546"/>
      <c r="X29" s="555">
        <v>1</v>
      </c>
      <c r="Y29" s="555">
        <v>0.25</v>
      </c>
      <c r="Z29" s="555">
        <v>0.15</v>
      </c>
      <c r="AA29" s="556">
        <v>0.6</v>
      </c>
      <c r="AB29" s="557"/>
      <c r="AC29" s="558"/>
      <c r="AD29" s="559"/>
      <c r="AE29" s="558"/>
      <c r="AF29" s="558"/>
      <c r="AG29" s="559"/>
      <c r="AH29" s="558"/>
      <c r="AI29" s="558"/>
      <c r="AJ29" s="559"/>
      <c r="AK29" s="560">
        <v>0.91</v>
      </c>
      <c r="AL29" s="561">
        <v>8.9999999999999969E-2</v>
      </c>
      <c r="AM29" s="562"/>
      <c r="AN29" s="563"/>
      <c r="AO29" s="563"/>
      <c r="AP29" s="133">
        <v>0.28000000000000003</v>
      </c>
      <c r="AQ29" s="298">
        <v>0.12</v>
      </c>
      <c r="AR29" s="562"/>
      <c r="AS29" s="563"/>
      <c r="AT29" s="563"/>
      <c r="AU29" s="297">
        <v>0.1</v>
      </c>
      <c r="AV29" s="298">
        <v>0.1</v>
      </c>
      <c r="AW29" s="562"/>
      <c r="AX29" s="563"/>
      <c r="AY29" s="564"/>
      <c r="AZ29" s="299"/>
      <c r="BA29" s="299">
        <v>5.0000000000000001E-3</v>
      </c>
      <c r="BB29" s="299">
        <v>2.5999999999999999E-3</v>
      </c>
      <c r="BC29" s="299">
        <v>2.3999999999999998E-3</v>
      </c>
      <c r="BD29" s="300"/>
      <c r="BE29" s="562"/>
      <c r="BF29" s="563"/>
      <c r="BG29" s="564"/>
      <c r="BH29" s="299">
        <v>4.0000000000000001E-3</v>
      </c>
      <c r="BI29" s="299">
        <v>2E-3</v>
      </c>
      <c r="BJ29" s="300">
        <v>1E-3</v>
      </c>
      <c r="BK29" s="565">
        <v>4.7800000000000002E-2</v>
      </c>
      <c r="BL29" s="302">
        <v>0.04</v>
      </c>
      <c r="BM29" s="302">
        <v>0.02</v>
      </c>
      <c r="BN29" s="754">
        <v>18</v>
      </c>
      <c r="BO29" s="759">
        <v>12</v>
      </c>
      <c r="BP29" s="759">
        <v>6</v>
      </c>
      <c r="BQ29" s="613">
        <v>0.66666666666666663</v>
      </c>
      <c r="BR29" s="305">
        <v>0.2</v>
      </c>
      <c r="BS29" s="305">
        <v>0.2</v>
      </c>
      <c r="BT29" s="305">
        <v>0.6</v>
      </c>
      <c r="BU29" s="759">
        <v>6</v>
      </c>
      <c r="BV29" s="759">
        <v>4</v>
      </c>
      <c r="BW29" s="614">
        <v>0.66666666666666663</v>
      </c>
      <c r="BX29" s="790" t="s">
        <v>28</v>
      </c>
      <c r="BY29" s="569">
        <v>0.8</v>
      </c>
      <c r="BZ29" s="375">
        <v>0.2</v>
      </c>
      <c r="CA29" s="562"/>
      <c r="CB29" s="563"/>
      <c r="CC29" s="563"/>
      <c r="CD29" s="519"/>
      <c r="CE29" s="321">
        <v>0.8</v>
      </c>
      <c r="CF29" s="321">
        <v>9.5000000000000001E-2</v>
      </c>
      <c r="CG29" s="321">
        <v>0.10499999999999998</v>
      </c>
      <c r="CH29" s="570"/>
      <c r="CI29" s="566"/>
      <c r="CJ29" s="567"/>
      <c r="CK29" s="567"/>
      <c r="CL29" s="305">
        <v>1</v>
      </c>
      <c r="CM29" s="305">
        <v>0.99099999999999999</v>
      </c>
      <c r="CN29" s="314">
        <v>8.9999999999999993E-3</v>
      </c>
      <c r="CO29" s="180">
        <v>1</v>
      </c>
      <c r="CP29" s="602">
        <v>3000</v>
      </c>
      <c r="CQ29" s="603">
        <v>0</v>
      </c>
      <c r="CR29" s="378">
        <v>3000</v>
      </c>
      <c r="CS29" s="378">
        <v>1500000</v>
      </c>
      <c r="CT29" s="378">
        <v>-500000</v>
      </c>
      <c r="CU29" s="604">
        <v>0</v>
      </c>
      <c r="CV29" s="605">
        <v>4207000</v>
      </c>
      <c r="CW29" s="606">
        <v>4038000</v>
      </c>
      <c r="CX29" s="326">
        <v>4.1852402179296679E-2</v>
      </c>
      <c r="CY29" s="326">
        <v>0.4</v>
      </c>
      <c r="CZ29" s="326">
        <v>-0.2</v>
      </c>
      <c r="DA29" s="285">
        <v>-0.2</v>
      </c>
      <c r="DB29" s="390"/>
      <c r="DC29" s="311">
        <v>0.05</v>
      </c>
      <c r="DD29" s="321">
        <v>0.02</v>
      </c>
      <c r="DE29" s="321">
        <v>0.93</v>
      </c>
      <c r="DF29" s="771">
        <v>-4.9000000000000002E-2</v>
      </c>
      <c r="DG29" s="322">
        <v>0.15</v>
      </c>
      <c r="DH29" s="322">
        <v>-0.2</v>
      </c>
      <c r="DI29" s="322">
        <v>-0.1</v>
      </c>
      <c r="DJ29" s="322">
        <v>-0.1</v>
      </c>
      <c r="DK29" s="285">
        <v>-0.05</v>
      </c>
      <c r="DL29" s="285">
        <v>-0.05</v>
      </c>
      <c r="DM29" s="322">
        <v>2.5999999999999999E-2</v>
      </c>
      <c r="DN29" s="322"/>
      <c r="DO29" s="323">
        <v>68</v>
      </c>
      <c r="DP29" s="324">
        <v>0.9</v>
      </c>
      <c r="DQ29" s="324">
        <v>119.1</v>
      </c>
      <c r="DR29" s="306">
        <v>0.96299999999999997</v>
      </c>
      <c r="DS29" s="978"/>
      <c r="DT29" s="978"/>
      <c r="DU29" s="306">
        <v>0.05</v>
      </c>
      <c r="DV29" s="313">
        <v>0.95</v>
      </c>
      <c r="DW29" s="325">
        <v>1</v>
      </c>
      <c r="DX29" s="326">
        <v>0.05</v>
      </c>
      <c r="DY29" s="327">
        <v>0.95</v>
      </c>
      <c r="DZ29" s="328">
        <v>1</v>
      </c>
      <c r="EA29" s="329">
        <v>8.9999999999999993E-3</v>
      </c>
      <c r="EB29" s="329">
        <v>4.1000000000000002E-2</v>
      </c>
      <c r="EC29" s="330">
        <v>0.95</v>
      </c>
      <c r="ED29" s="571">
        <v>0.76700000000000002</v>
      </c>
      <c r="EE29" s="261">
        <v>0.78</v>
      </c>
      <c r="EF29" s="261">
        <v>0.08</v>
      </c>
      <c r="EG29" s="261">
        <v>0.04</v>
      </c>
      <c r="EH29" s="261">
        <v>0.1</v>
      </c>
      <c r="EI29" s="572">
        <v>0.85299999999999998</v>
      </c>
      <c r="EJ29" s="572">
        <v>0.72799999999999998</v>
      </c>
      <c r="EK29" s="572">
        <v>0.67900000000000005</v>
      </c>
      <c r="EL29" s="572">
        <v>0.83799999999999997</v>
      </c>
      <c r="EM29" s="572">
        <v>0.80300000000000005</v>
      </c>
      <c r="EN29" s="573">
        <v>0.77100000000000002</v>
      </c>
      <c r="EO29" s="336">
        <v>0.77</v>
      </c>
      <c r="EP29" s="337">
        <v>0.04</v>
      </c>
      <c r="EQ29" s="337">
        <v>6.4000000000000001E-2</v>
      </c>
      <c r="ER29" s="337">
        <v>0.126</v>
      </c>
      <c r="ES29" s="574">
        <v>0.83299999999999996</v>
      </c>
      <c r="ET29" s="574">
        <v>0.70799999999999996</v>
      </c>
      <c r="EU29" s="574">
        <v>0.75</v>
      </c>
      <c r="EV29" s="336">
        <v>0.65</v>
      </c>
      <c r="EW29" s="337">
        <v>0.1</v>
      </c>
      <c r="EX29" s="337">
        <v>0.124</v>
      </c>
      <c r="EY29" s="337">
        <v>0.126</v>
      </c>
      <c r="EZ29" s="331">
        <v>0.63900000000000001</v>
      </c>
      <c r="FA29" s="332">
        <v>0.63300000000000001</v>
      </c>
      <c r="FB29" s="332">
        <v>9.6000000000000002E-2</v>
      </c>
      <c r="FC29" s="332">
        <v>0.11799999999999999</v>
      </c>
      <c r="FD29" s="332">
        <v>0.153</v>
      </c>
      <c r="FE29" s="572">
        <v>0.49</v>
      </c>
      <c r="FF29" s="332">
        <v>0.6</v>
      </c>
      <c r="FG29" s="332">
        <v>0.1</v>
      </c>
      <c r="FH29" s="332">
        <v>0.2</v>
      </c>
      <c r="FI29" s="261">
        <v>0.1</v>
      </c>
      <c r="FJ29" s="572">
        <v>0.55000000000000004</v>
      </c>
      <c r="FK29" s="261">
        <v>0.64900000000000002</v>
      </c>
      <c r="FL29" s="332">
        <v>7.0000000000000007E-2</v>
      </c>
      <c r="FM29" s="332">
        <v>6.0999999999999999E-2</v>
      </c>
      <c r="FN29" s="332">
        <v>0.22</v>
      </c>
      <c r="FO29" s="572">
        <v>0.82</v>
      </c>
      <c r="FP29" s="332">
        <v>0.625</v>
      </c>
      <c r="FQ29" s="332">
        <v>0.125</v>
      </c>
      <c r="FR29" s="332">
        <v>0.125</v>
      </c>
      <c r="FS29" s="332">
        <v>0.125</v>
      </c>
      <c r="FT29" s="572">
        <v>0.78500000000000003</v>
      </c>
      <c r="FU29" s="338">
        <v>0.91200000000000003</v>
      </c>
      <c r="FV29" s="383"/>
      <c r="FW29" s="383"/>
      <c r="FX29" s="339">
        <v>0.9</v>
      </c>
      <c r="FY29" s="339">
        <v>0.1</v>
      </c>
      <c r="FZ29" s="339">
        <v>1</v>
      </c>
      <c r="GA29" s="383"/>
      <c r="GB29" s="996"/>
      <c r="GC29" s="340">
        <v>174</v>
      </c>
      <c r="GD29" s="341">
        <v>277</v>
      </c>
      <c r="GE29" s="413">
        <v>0.62815884476534301</v>
      </c>
      <c r="GF29" s="609">
        <v>146</v>
      </c>
      <c r="GG29" s="609">
        <v>260</v>
      </c>
      <c r="GH29" s="354">
        <v>0.56153846153846154</v>
      </c>
      <c r="GI29" s="572"/>
      <c r="GJ29" s="575"/>
      <c r="GK29" s="823">
        <v>9</v>
      </c>
      <c r="GL29" s="576">
        <v>60</v>
      </c>
      <c r="GM29" s="607">
        <v>0.13043478260869565</v>
      </c>
      <c r="GN29" s="577"/>
      <c r="GO29" s="577"/>
      <c r="GP29" s="576">
        <v>9</v>
      </c>
      <c r="GQ29" s="576">
        <v>73</v>
      </c>
      <c r="GR29" s="608">
        <v>0.12328767123287671</v>
      </c>
      <c r="GS29" s="576">
        <v>6</v>
      </c>
      <c r="GT29" s="581">
        <v>0.189873417721519</v>
      </c>
      <c r="GU29" s="895">
        <v>5</v>
      </c>
      <c r="GV29" s="896">
        <v>89</v>
      </c>
      <c r="GW29" s="897">
        <v>5.3191489361702128E-2</v>
      </c>
      <c r="GX29" s="578">
        <v>3</v>
      </c>
      <c r="GY29" s="578">
        <v>81</v>
      </c>
      <c r="GZ29" s="350">
        <v>3.7037037037037035E-2</v>
      </c>
      <c r="HA29" s="579"/>
      <c r="HB29" s="579"/>
      <c r="HC29" s="610">
        <v>0.1793103448275862</v>
      </c>
      <c r="HD29" s="819">
        <v>26</v>
      </c>
      <c r="HE29" s="819">
        <v>145</v>
      </c>
      <c r="HF29" s="577"/>
      <c r="HG29" s="577"/>
      <c r="HH29" s="611">
        <v>1.8867924528301886E-2</v>
      </c>
      <c r="HI29" s="609">
        <v>2</v>
      </c>
      <c r="HJ29" s="609">
        <v>106</v>
      </c>
      <c r="HK29" s="579"/>
      <c r="HL29" s="579"/>
      <c r="HM29" s="610">
        <v>7.8947368421052627E-2</v>
      </c>
      <c r="HN29" s="819">
        <v>6</v>
      </c>
      <c r="HO29" s="819">
        <v>76</v>
      </c>
      <c r="HP29" s="577"/>
      <c r="HQ29" s="920"/>
      <c r="HR29" s="611">
        <v>0.11538461538461539</v>
      </c>
      <c r="HS29" s="609">
        <v>15</v>
      </c>
      <c r="HT29" s="609">
        <v>130</v>
      </c>
      <c r="HU29" s="572"/>
      <c r="HV29" s="572"/>
      <c r="HW29" s="611">
        <v>0.1125</v>
      </c>
      <c r="HX29" s="609">
        <v>9</v>
      </c>
      <c r="HY29" s="609">
        <v>80</v>
      </c>
      <c r="HZ29" s="579"/>
      <c r="IA29" s="579"/>
      <c r="IB29" s="610">
        <v>4.878048780487805E-2</v>
      </c>
      <c r="IC29" s="819">
        <v>18</v>
      </c>
      <c r="ID29" s="819">
        <v>369</v>
      </c>
      <c r="IE29" s="607">
        <v>2.6929982046678635E-2</v>
      </c>
      <c r="IF29" s="819">
        <v>15</v>
      </c>
      <c r="IG29" s="819">
        <v>557</v>
      </c>
      <c r="IH29" s="574"/>
      <c r="II29" s="574"/>
      <c r="IJ29" s="611">
        <v>0</v>
      </c>
      <c r="IK29" s="609">
        <v>0</v>
      </c>
      <c r="IL29" s="609">
        <v>45</v>
      </c>
      <c r="IM29" s="572"/>
      <c r="IN29" s="575"/>
      <c r="IO29" s="582">
        <v>0</v>
      </c>
      <c r="IP29" s="356">
        <v>2</v>
      </c>
      <c r="IQ29" s="356">
        <v>3</v>
      </c>
      <c r="IR29" s="357">
        <v>3</v>
      </c>
      <c r="IS29" s="583">
        <v>1.9400000000000001E-2</v>
      </c>
      <c r="IT29" s="359">
        <v>0.04</v>
      </c>
      <c r="IU29" s="359">
        <v>0.04</v>
      </c>
      <c r="IV29" s="584" t="s">
        <v>28</v>
      </c>
      <c r="IW29" s="360">
        <v>0.8</v>
      </c>
      <c r="IX29" s="360">
        <v>0.2</v>
      </c>
      <c r="IY29" s="583">
        <v>-0.19</v>
      </c>
      <c r="IZ29" s="680"/>
      <c r="JA29" s="680"/>
      <c r="JB29" s="1018">
        <v>-8.4000000000000005E-2</v>
      </c>
      <c r="JC29" s="680"/>
      <c r="JD29" s="365"/>
      <c r="JE29" s="359">
        <v>1.1000000000000001</v>
      </c>
      <c r="JF29" s="359">
        <v>0.1</v>
      </c>
      <c r="JG29" s="359">
        <v>-1.1000000000000001</v>
      </c>
      <c r="JH29" s="361">
        <v>-0.1</v>
      </c>
      <c r="JI29" s="362">
        <v>0.76900000000000002</v>
      </c>
      <c r="JJ29" s="360">
        <v>0.75600000000000001</v>
      </c>
      <c r="JK29" s="360">
        <v>0.29399999999999993</v>
      </c>
      <c r="JL29" s="360">
        <v>0.05</v>
      </c>
      <c r="JM29" s="363">
        <v>0.65600000000000003</v>
      </c>
      <c r="JN29" s="583">
        <v>0.48499999999999999</v>
      </c>
      <c r="JO29" s="365">
        <v>0.63</v>
      </c>
      <c r="JP29" s="359">
        <v>0.41999999999999993</v>
      </c>
      <c r="JQ29" s="359">
        <v>0.05</v>
      </c>
      <c r="JR29" s="361">
        <v>0.53</v>
      </c>
      <c r="JS29" s="585">
        <v>-0.10150000000000001</v>
      </c>
      <c r="JT29" s="356"/>
      <c r="JU29" s="356"/>
      <c r="JV29" s="364">
        <v>2.4E-2</v>
      </c>
      <c r="JW29" s="356"/>
      <c r="JX29" s="356"/>
      <c r="JY29" s="364">
        <v>0.05</v>
      </c>
      <c r="JZ29" s="364">
        <v>0.05</v>
      </c>
      <c r="KA29" s="364">
        <v>0.05</v>
      </c>
      <c r="KB29" s="364">
        <v>-0.05</v>
      </c>
      <c r="KC29" s="364">
        <v>-0.05</v>
      </c>
      <c r="KD29" s="364">
        <v>-0.05</v>
      </c>
      <c r="KE29" s="583">
        <v>0.56299999999999994</v>
      </c>
      <c r="KF29" s="365">
        <v>0.55000000000000004</v>
      </c>
      <c r="KG29" s="365">
        <v>0.34999999999999987</v>
      </c>
      <c r="KH29" s="365">
        <v>0.05</v>
      </c>
      <c r="KI29" s="365">
        <v>0.1</v>
      </c>
      <c r="KJ29" s="365">
        <v>0.05</v>
      </c>
      <c r="KK29" s="366">
        <v>0.45000000000000007</v>
      </c>
      <c r="KL29" s="585">
        <v>0.86</v>
      </c>
      <c r="KM29" s="364">
        <v>0.85</v>
      </c>
      <c r="KN29" s="586">
        <v>0.15</v>
      </c>
      <c r="KO29" s="587"/>
      <c r="KP29" s="191">
        <v>6</v>
      </c>
      <c r="KQ29" s="191">
        <v>2</v>
      </c>
      <c r="KR29" s="192">
        <v>8</v>
      </c>
      <c r="KS29" s="285"/>
      <c r="KT29" s="195">
        <v>0.8</v>
      </c>
      <c r="KU29" s="371">
        <v>0.2</v>
      </c>
      <c r="KV29" s="591"/>
      <c r="KW29" s="197">
        <v>0.6</v>
      </c>
      <c r="KX29" s="197">
        <v>0.25</v>
      </c>
      <c r="KY29" s="368">
        <v>0.15</v>
      </c>
      <c r="KZ29" s="593"/>
      <c r="LA29" s="285">
        <v>-0.1</v>
      </c>
      <c r="LB29" s="285">
        <v>-0.1</v>
      </c>
      <c r="LC29" s="285">
        <v>-0.1</v>
      </c>
      <c r="LD29" s="594"/>
      <c r="LE29" s="595">
        <v>21780</v>
      </c>
      <c r="LF29" s="596">
        <v>596180</v>
      </c>
      <c r="LG29" s="593"/>
      <c r="LH29" s="385">
        <v>0.75</v>
      </c>
      <c r="LI29" s="195">
        <v>0.55000000000000004</v>
      </c>
      <c r="LJ29" s="195">
        <v>0.1</v>
      </c>
      <c r="LK29" s="371">
        <v>0.35</v>
      </c>
      <c r="LL29" s="592"/>
      <c r="LM29" s="197">
        <v>0.8</v>
      </c>
      <c r="LN29" s="197">
        <v>0.6</v>
      </c>
      <c r="LO29" s="197">
        <v>0.1</v>
      </c>
      <c r="LP29" s="368">
        <v>0.3</v>
      </c>
      <c r="LQ29" s="597"/>
      <c r="LR29" s="199">
        <v>1.9</v>
      </c>
      <c r="LS29" s="200">
        <v>2.1</v>
      </c>
    </row>
    <row r="30" spans="1:331" ht="13.5" thickBot="1">
      <c r="A30" s="419">
        <v>43160</v>
      </c>
      <c r="B30" s="951">
        <v>3</v>
      </c>
      <c r="C30" s="948">
        <v>2018</v>
      </c>
      <c r="D30" s="619">
        <v>7005</v>
      </c>
      <c r="E30" s="620"/>
      <c r="F30" s="620"/>
      <c r="G30" s="620"/>
      <c r="H30" s="621"/>
      <c r="I30" s="622"/>
      <c r="J30" s="546"/>
      <c r="K30" s="547"/>
      <c r="L30" s="944">
        <v>5</v>
      </c>
      <c r="M30" s="549">
        <v>7.1377587437544611E-4</v>
      </c>
      <c r="N30" s="549">
        <v>1.0197190600250714E-3</v>
      </c>
      <c r="O30" s="550">
        <v>1E-3</v>
      </c>
      <c r="P30" s="550">
        <v>5.0000000000000001E-4</v>
      </c>
      <c r="Q30" s="551">
        <v>5.0000000000000001E-4</v>
      </c>
      <c r="R30" s="626"/>
      <c r="S30" s="627">
        <v>1</v>
      </c>
      <c r="T30" s="554">
        <v>0.25</v>
      </c>
      <c r="U30" s="554">
        <v>0.15</v>
      </c>
      <c r="V30" s="628">
        <v>0.6</v>
      </c>
      <c r="W30" s="623"/>
      <c r="X30" s="629">
        <v>1</v>
      </c>
      <c r="Y30" s="629">
        <v>0.25</v>
      </c>
      <c r="Z30" s="629">
        <v>0.15</v>
      </c>
      <c r="AA30" s="630">
        <v>0.6</v>
      </c>
      <c r="AB30" s="631"/>
      <c r="AC30" s="626"/>
      <c r="AD30" s="632">
        <v>0.33</v>
      </c>
      <c r="AE30" s="626"/>
      <c r="AF30" s="626"/>
      <c r="AG30" s="632">
        <v>0.16</v>
      </c>
      <c r="AH30" s="626"/>
      <c r="AI30" s="626"/>
      <c r="AJ30" s="632">
        <v>0.36</v>
      </c>
      <c r="AK30" s="628">
        <v>1</v>
      </c>
      <c r="AL30" s="633">
        <v>0</v>
      </c>
      <c r="AM30" s="566"/>
      <c r="AN30" s="567">
        <v>4</v>
      </c>
      <c r="AO30" s="567">
        <v>0.34</v>
      </c>
      <c r="AP30" s="133">
        <v>0.28000000000000003</v>
      </c>
      <c r="AQ30" s="134">
        <v>0.12</v>
      </c>
      <c r="AR30" s="636"/>
      <c r="AS30" s="637">
        <v>2</v>
      </c>
      <c r="AT30" s="637">
        <v>0.17</v>
      </c>
      <c r="AU30" s="129">
        <v>0.1</v>
      </c>
      <c r="AV30" s="130">
        <v>0.1</v>
      </c>
      <c r="AW30" s="634">
        <v>2</v>
      </c>
      <c r="AX30" s="635"/>
      <c r="AY30" s="638">
        <v>1.1000000000000001E-3</v>
      </c>
      <c r="AZ30" s="426"/>
      <c r="BA30" s="426">
        <v>5.0000000000000001E-3</v>
      </c>
      <c r="BB30" s="426">
        <v>2.5999999999999999E-3</v>
      </c>
      <c r="BC30" s="426">
        <v>2.3999999999999998E-3</v>
      </c>
      <c r="BD30" s="427"/>
      <c r="BE30" s="636">
        <v>1</v>
      </c>
      <c r="BF30" s="637"/>
      <c r="BG30" s="639">
        <v>5.0000000000000001E-4</v>
      </c>
      <c r="BH30" s="131">
        <v>4.0000000000000001E-3</v>
      </c>
      <c r="BI30" s="131">
        <v>2E-3</v>
      </c>
      <c r="BJ30" s="424">
        <v>1E-3</v>
      </c>
      <c r="BK30" s="640">
        <v>5.4899999999999997E-2</v>
      </c>
      <c r="BL30" s="426">
        <v>0.04</v>
      </c>
      <c r="BM30" s="426">
        <v>0.02</v>
      </c>
      <c r="BN30" s="755">
        <v>14</v>
      </c>
      <c r="BO30" s="762">
        <v>11</v>
      </c>
      <c r="BP30" s="762">
        <v>3</v>
      </c>
      <c r="BQ30" s="641">
        <v>0.7857142857142857</v>
      </c>
      <c r="BR30" s="428">
        <v>0.2</v>
      </c>
      <c r="BS30" s="428">
        <v>0.2</v>
      </c>
      <c r="BT30" s="428">
        <v>0.6</v>
      </c>
      <c r="BU30" s="762">
        <v>12</v>
      </c>
      <c r="BV30" s="762">
        <v>8</v>
      </c>
      <c r="BW30" s="642">
        <v>0.66666666666666663</v>
      </c>
      <c r="BX30" s="791" t="s">
        <v>28</v>
      </c>
      <c r="BY30" s="643">
        <v>0.8</v>
      </c>
      <c r="BZ30" s="431">
        <v>0.2</v>
      </c>
      <c r="CA30" s="634"/>
      <c r="CB30" s="635"/>
      <c r="CC30" s="635"/>
      <c r="CD30" s="641">
        <v>0.80800000000000005</v>
      </c>
      <c r="CE30" s="428">
        <v>0.9</v>
      </c>
      <c r="CF30" s="305">
        <v>9.5000000000000001E-2</v>
      </c>
      <c r="CG30" s="305">
        <v>5.0000000000000044E-3</v>
      </c>
      <c r="CH30" s="642">
        <v>0.89100000000000001</v>
      </c>
      <c r="CI30" s="634"/>
      <c r="CJ30" s="635"/>
      <c r="CK30" s="635"/>
      <c r="CL30" s="428">
        <v>1</v>
      </c>
      <c r="CM30" s="428">
        <v>0.99099999999999999</v>
      </c>
      <c r="CN30" s="432">
        <v>8.9999999999999993E-3</v>
      </c>
      <c r="CO30" s="180">
        <v>1</v>
      </c>
      <c r="CP30" s="602">
        <v>3000</v>
      </c>
      <c r="CQ30" s="603">
        <v>0</v>
      </c>
      <c r="CR30" s="378">
        <v>3000</v>
      </c>
      <c r="CS30" s="378">
        <v>1500000</v>
      </c>
      <c r="CT30" s="378">
        <v>-500000</v>
      </c>
      <c r="CU30" s="604">
        <v>0</v>
      </c>
      <c r="CV30" s="605">
        <v>4542000</v>
      </c>
      <c r="CW30" s="606">
        <v>4500000</v>
      </c>
      <c r="CX30" s="326">
        <v>9.3333333333333341E-3</v>
      </c>
      <c r="CY30" s="326">
        <v>0.4</v>
      </c>
      <c r="CZ30" s="326">
        <v>-0.2</v>
      </c>
      <c r="DA30" s="285">
        <v>-0.2</v>
      </c>
      <c r="DB30" s="439">
        <v>0.98</v>
      </c>
      <c r="DC30" s="440">
        <v>0.05</v>
      </c>
      <c r="DD30" s="428">
        <v>0.02</v>
      </c>
      <c r="DE30" s="428">
        <v>0.93</v>
      </c>
      <c r="DF30" s="772">
        <v>-5.5E-2</v>
      </c>
      <c r="DG30" s="441">
        <v>0.15</v>
      </c>
      <c r="DH30" s="441">
        <v>-0.2</v>
      </c>
      <c r="DI30" s="441">
        <v>-0.1</v>
      </c>
      <c r="DJ30" s="441">
        <v>-0.1</v>
      </c>
      <c r="DK30" s="644">
        <v>-0.05</v>
      </c>
      <c r="DL30" s="644">
        <v>-0.05</v>
      </c>
      <c r="DM30" s="441">
        <v>2.8000000000000001E-2</v>
      </c>
      <c r="DN30" s="441"/>
      <c r="DO30" s="442">
        <v>29</v>
      </c>
      <c r="DP30" s="443">
        <v>0.9</v>
      </c>
      <c r="DQ30" s="443">
        <v>119.1</v>
      </c>
      <c r="DR30" s="440">
        <v>0.97299999999999998</v>
      </c>
      <c r="DS30" s="979"/>
      <c r="DT30" s="979"/>
      <c r="DU30" s="440">
        <v>0.05</v>
      </c>
      <c r="DV30" s="444">
        <v>0.95</v>
      </c>
      <c r="DW30" s="645">
        <v>1</v>
      </c>
      <c r="DX30" s="437">
        <v>0.05</v>
      </c>
      <c r="DY30" s="446">
        <v>0.95</v>
      </c>
      <c r="DZ30" s="447">
        <v>1</v>
      </c>
      <c r="EA30" s="448">
        <v>8.9999999999999993E-3</v>
      </c>
      <c r="EB30" s="448">
        <v>4.1000000000000002E-2</v>
      </c>
      <c r="EC30" s="449">
        <v>0.95</v>
      </c>
      <c r="ED30" s="646">
        <v>0.78500000000000003</v>
      </c>
      <c r="EE30" s="451">
        <v>0.78</v>
      </c>
      <c r="EF30" s="451">
        <v>0.08</v>
      </c>
      <c r="EG30" s="451">
        <v>0.04</v>
      </c>
      <c r="EH30" s="451">
        <v>0.1</v>
      </c>
      <c r="EI30" s="647">
        <v>0.91900000000000004</v>
      </c>
      <c r="EJ30" s="647">
        <v>0.72199999999999998</v>
      </c>
      <c r="EK30" s="647">
        <v>0.69799999999999995</v>
      </c>
      <c r="EL30" s="647">
        <v>0.86799999999999999</v>
      </c>
      <c r="EM30" s="647">
        <v>0.81</v>
      </c>
      <c r="EN30" s="648">
        <v>0.85899999999999999</v>
      </c>
      <c r="EO30" s="454">
        <v>0.77</v>
      </c>
      <c r="EP30" s="455">
        <v>0.04</v>
      </c>
      <c r="EQ30" s="455">
        <v>6.4000000000000001E-2</v>
      </c>
      <c r="ER30" s="455">
        <v>0.126</v>
      </c>
      <c r="ES30" s="649">
        <v>0.91700000000000004</v>
      </c>
      <c r="ET30" s="649">
        <v>0.9</v>
      </c>
      <c r="EU30" s="649">
        <v>0.79400000000000004</v>
      </c>
      <c r="EV30" s="454">
        <v>0.65</v>
      </c>
      <c r="EW30" s="455">
        <v>0.1</v>
      </c>
      <c r="EX30" s="455">
        <v>0.124</v>
      </c>
      <c r="EY30" s="455">
        <v>0.126</v>
      </c>
      <c r="EZ30" s="450">
        <v>0.70699999999999996</v>
      </c>
      <c r="FA30" s="456">
        <v>0.63300000000000001</v>
      </c>
      <c r="FB30" s="456">
        <v>9.6000000000000002E-2</v>
      </c>
      <c r="FC30" s="456">
        <v>0.11799999999999999</v>
      </c>
      <c r="FD30" s="456">
        <v>0.153</v>
      </c>
      <c r="FE30" s="647">
        <v>0.51900000000000002</v>
      </c>
      <c r="FF30" s="456">
        <v>0.6</v>
      </c>
      <c r="FG30" s="456">
        <v>0.1</v>
      </c>
      <c r="FH30" s="456">
        <v>0.2</v>
      </c>
      <c r="FI30" s="451">
        <v>0.1</v>
      </c>
      <c r="FJ30" s="647">
        <v>0.73699999999999999</v>
      </c>
      <c r="FK30" s="451">
        <v>0.64900000000000002</v>
      </c>
      <c r="FL30" s="456">
        <v>7.0000000000000007E-2</v>
      </c>
      <c r="FM30" s="456">
        <v>6.0999999999999999E-2</v>
      </c>
      <c r="FN30" s="456">
        <v>0.22</v>
      </c>
      <c r="FO30" s="647">
        <v>0.74299999999999999</v>
      </c>
      <c r="FP30" s="456">
        <v>0.625</v>
      </c>
      <c r="FQ30" s="456">
        <v>0.125</v>
      </c>
      <c r="FR30" s="456">
        <v>0.125</v>
      </c>
      <c r="FS30" s="456">
        <v>0.125</v>
      </c>
      <c r="FT30" s="647">
        <v>0.84899999999999998</v>
      </c>
      <c r="FU30" s="457">
        <v>0.93100000000000005</v>
      </c>
      <c r="FV30" s="991"/>
      <c r="FW30" s="991"/>
      <c r="FX30" s="458">
        <v>0.9</v>
      </c>
      <c r="FY30" s="458">
        <v>0.1</v>
      </c>
      <c r="FZ30" s="458">
        <v>1</v>
      </c>
      <c r="GA30" s="991"/>
      <c r="GB30" s="997"/>
      <c r="GC30" s="340">
        <v>187</v>
      </c>
      <c r="GD30" s="341">
        <v>288</v>
      </c>
      <c r="GE30" s="413">
        <v>0.64930555555555558</v>
      </c>
      <c r="GF30" s="609">
        <v>161</v>
      </c>
      <c r="GG30" s="609">
        <v>268</v>
      </c>
      <c r="GH30" s="354">
        <v>0.60074626865671643</v>
      </c>
      <c r="GI30" s="572"/>
      <c r="GJ30" s="575"/>
      <c r="GK30" s="824">
        <v>9</v>
      </c>
      <c r="GL30" s="653">
        <v>58</v>
      </c>
      <c r="GM30" s="464">
        <v>0.13432835820895522</v>
      </c>
      <c r="GN30" s="654"/>
      <c r="GO30" s="654"/>
      <c r="GP30" s="653">
        <v>6</v>
      </c>
      <c r="GQ30" s="653">
        <v>69</v>
      </c>
      <c r="GR30" s="467">
        <v>8.6956521739130432E-2</v>
      </c>
      <c r="GS30" s="653">
        <v>4</v>
      </c>
      <c r="GT30" s="581">
        <v>0.13698630136986301</v>
      </c>
      <c r="GU30" s="900">
        <v>5</v>
      </c>
      <c r="GV30" s="901">
        <v>70</v>
      </c>
      <c r="GW30" s="902">
        <v>6.6666666666666666E-2</v>
      </c>
      <c r="GX30" s="655">
        <v>5</v>
      </c>
      <c r="GY30" s="655">
        <v>68</v>
      </c>
      <c r="GZ30" s="656">
        <v>7.3529411764705885E-2</v>
      </c>
      <c r="HA30" s="657"/>
      <c r="HB30" s="657"/>
      <c r="HC30" s="463">
        <v>0.19444444444444445</v>
      </c>
      <c r="HD30" s="957">
        <v>28</v>
      </c>
      <c r="HE30" s="957">
        <v>144</v>
      </c>
      <c r="HF30" s="654"/>
      <c r="HG30" s="654"/>
      <c r="HH30" s="465">
        <v>0.12903225806451613</v>
      </c>
      <c r="HI30" s="865">
        <v>16</v>
      </c>
      <c r="HJ30" s="865">
        <v>124</v>
      </c>
      <c r="HK30" s="657"/>
      <c r="HL30" s="657"/>
      <c r="HM30" s="610">
        <v>5.7971014492753624E-2</v>
      </c>
      <c r="HN30" s="819">
        <v>4</v>
      </c>
      <c r="HO30" s="819">
        <v>69</v>
      </c>
      <c r="HP30" s="577"/>
      <c r="HQ30" s="920"/>
      <c r="HR30" s="465">
        <v>8.2089552238805971E-2</v>
      </c>
      <c r="HS30" s="865">
        <v>11</v>
      </c>
      <c r="HT30" s="865">
        <v>134</v>
      </c>
      <c r="HU30" s="647"/>
      <c r="HV30" s="647"/>
      <c r="HW30" s="465">
        <v>7.4999999999999997E-2</v>
      </c>
      <c r="HX30" s="865">
        <v>6</v>
      </c>
      <c r="HY30" s="865">
        <v>80</v>
      </c>
      <c r="HZ30" s="657"/>
      <c r="IA30" s="657"/>
      <c r="IB30" s="463">
        <v>2.368421052631579E-2</v>
      </c>
      <c r="IC30" s="957">
        <v>9</v>
      </c>
      <c r="ID30" s="957">
        <v>380</v>
      </c>
      <c r="IE30" s="464">
        <v>2.8268551236749116E-2</v>
      </c>
      <c r="IF30" s="957">
        <v>16</v>
      </c>
      <c r="IG30" s="957">
        <v>566</v>
      </c>
      <c r="IH30" s="649"/>
      <c r="II30" s="649"/>
      <c r="IJ30" s="465">
        <v>0.10526315789473684</v>
      </c>
      <c r="IK30" s="865">
        <v>4</v>
      </c>
      <c r="IL30" s="865">
        <v>38</v>
      </c>
      <c r="IM30" s="647"/>
      <c r="IN30" s="652"/>
      <c r="IO30" s="659">
        <v>0</v>
      </c>
      <c r="IP30" s="469">
        <v>2</v>
      </c>
      <c r="IQ30" s="469">
        <v>3</v>
      </c>
      <c r="IR30" s="470">
        <v>3</v>
      </c>
      <c r="IS30" s="660">
        <v>3.1099999999999999E-2</v>
      </c>
      <c r="IT30" s="472">
        <v>0.04</v>
      </c>
      <c r="IU30" s="472">
        <v>0.04</v>
      </c>
      <c r="IV30" s="584" t="s">
        <v>28</v>
      </c>
      <c r="IW30" s="360">
        <v>0.8</v>
      </c>
      <c r="IX30" s="360">
        <v>0.2</v>
      </c>
      <c r="IY30" s="660">
        <v>-0.1588</v>
      </c>
      <c r="IZ30" s="1013"/>
      <c r="JA30" s="1013"/>
      <c r="JB30" s="1023">
        <v>-7.6799999999999993E-2</v>
      </c>
      <c r="JC30" s="1013"/>
      <c r="JD30" s="479"/>
      <c r="JE30" s="359">
        <v>1.1000000000000001</v>
      </c>
      <c r="JF30" s="359">
        <v>0.1</v>
      </c>
      <c r="JG30" s="359">
        <v>-1.1000000000000001</v>
      </c>
      <c r="JH30" s="475">
        <v>-0.1</v>
      </c>
      <c r="JI30" s="476">
        <v>0.76600000000000001</v>
      </c>
      <c r="JJ30" s="474">
        <v>0.75600000000000001</v>
      </c>
      <c r="JK30" s="474">
        <v>0.29399999999999993</v>
      </c>
      <c r="JL30" s="474">
        <v>0.05</v>
      </c>
      <c r="JM30" s="477">
        <v>0.65600000000000003</v>
      </c>
      <c r="JN30" s="660">
        <v>0.54600000000000004</v>
      </c>
      <c r="JO30" s="479">
        <v>0.63</v>
      </c>
      <c r="JP30" s="472">
        <v>0.41999999999999993</v>
      </c>
      <c r="JQ30" s="472">
        <v>0.05</v>
      </c>
      <c r="JR30" s="475">
        <v>0.53</v>
      </c>
      <c r="JS30" s="661">
        <v>-9.4E-2</v>
      </c>
      <c r="JT30" s="469"/>
      <c r="JU30" s="469"/>
      <c r="JV30" s="478">
        <v>0.02</v>
      </c>
      <c r="JW30" s="469"/>
      <c r="JX30" s="469"/>
      <c r="JY30" s="478">
        <v>0.05</v>
      </c>
      <c r="JZ30" s="478">
        <v>0.05</v>
      </c>
      <c r="KA30" s="478">
        <v>0.05</v>
      </c>
      <c r="KB30" s="478">
        <v>-0.05</v>
      </c>
      <c r="KC30" s="478">
        <v>-0.05</v>
      </c>
      <c r="KD30" s="478">
        <v>-0.05</v>
      </c>
      <c r="KE30" s="660">
        <v>0.58299999999999996</v>
      </c>
      <c r="KF30" s="479">
        <v>0.55000000000000004</v>
      </c>
      <c r="KG30" s="479">
        <v>0.34999999999999987</v>
      </c>
      <c r="KH30" s="479">
        <v>0.05</v>
      </c>
      <c r="KI30" s="479">
        <v>0.1</v>
      </c>
      <c r="KJ30" s="479">
        <v>0.05</v>
      </c>
      <c r="KK30" s="480">
        <v>0.45000000000000007</v>
      </c>
      <c r="KL30" s="661">
        <v>0.86499999999999999</v>
      </c>
      <c r="KM30" s="478">
        <v>0.85</v>
      </c>
      <c r="KN30" s="662">
        <v>0.15</v>
      </c>
      <c r="KO30" s="612">
        <v>11</v>
      </c>
      <c r="KP30" s="191">
        <v>6</v>
      </c>
      <c r="KQ30" s="191">
        <v>2</v>
      </c>
      <c r="KR30" s="192">
        <v>8</v>
      </c>
      <c r="KS30" s="385">
        <v>1</v>
      </c>
      <c r="KT30" s="195">
        <v>0.8</v>
      </c>
      <c r="KU30" s="371">
        <v>0.2</v>
      </c>
      <c r="KV30" s="591">
        <v>0.5</v>
      </c>
      <c r="KW30" s="197">
        <v>0.6</v>
      </c>
      <c r="KX30" s="197">
        <v>0.25</v>
      </c>
      <c r="KY30" s="368">
        <v>0.15</v>
      </c>
      <c r="KZ30" s="593">
        <v>0.158</v>
      </c>
      <c r="LA30" s="385">
        <v>-0.1</v>
      </c>
      <c r="LB30" s="385">
        <v>-0.1</v>
      </c>
      <c r="LC30" s="385">
        <v>-0.1</v>
      </c>
      <c r="LD30" s="594">
        <v>10000</v>
      </c>
      <c r="LE30" s="595">
        <v>23760</v>
      </c>
      <c r="LF30" s="596">
        <v>594200</v>
      </c>
      <c r="LG30" s="593">
        <v>0.63</v>
      </c>
      <c r="LH30" s="385">
        <v>0.75</v>
      </c>
      <c r="LI30" s="195">
        <v>0.55000000000000004</v>
      </c>
      <c r="LJ30" s="195">
        <v>0.1</v>
      </c>
      <c r="LK30" s="371">
        <v>0.35</v>
      </c>
      <c r="LL30" s="592">
        <v>0.77</v>
      </c>
      <c r="LM30" s="197">
        <v>0.8</v>
      </c>
      <c r="LN30" s="197">
        <v>0.6</v>
      </c>
      <c r="LO30" s="197">
        <v>0.1</v>
      </c>
      <c r="LP30" s="368">
        <v>0.3</v>
      </c>
      <c r="LQ30" s="597">
        <v>1</v>
      </c>
      <c r="LR30" s="199">
        <v>1.9</v>
      </c>
      <c r="LS30" s="200">
        <v>2.1</v>
      </c>
    </row>
    <row r="31" spans="1:331">
      <c r="A31" s="201">
        <v>43191</v>
      </c>
      <c r="B31" s="949">
        <v>4</v>
      </c>
      <c r="C31" s="949">
        <v>2018</v>
      </c>
      <c r="D31" s="663">
        <v>6856</v>
      </c>
      <c r="E31" s="735">
        <v>1393</v>
      </c>
      <c r="F31" s="735">
        <v>857</v>
      </c>
      <c r="G31" s="735">
        <v>2524</v>
      </c>
      <c r="H31" s="740">
        <v>2082</v>
      </c>
      <c r="I31" s="735">
        <v>1831</v>
      </c>
      <c r="J31" s="734">
        <v>5</v>
      </c>
      <c r="K31" s="735">
        <v>4</v>
      </c>
      <c r="L31" s="492">
        <v>9</v>
      </c>
      <c r="M31" s="493">
        <v>1.3127187864644108E-3</v>
      </c>
      <c r="N31" s="493">
        <v>1.0197190600250714E-3</v>
      </c>
      <c r="O31" s="494">
        <v>1E-3</v>
      </c>
      <c r="P31" s="494">
        <v>5.0000000000000001E-4</v>
      </c>
      <c r="Q31" s="495">
        <v>5.0000000000000001E-4</v>
      </c>
      <c r="R31" s="734">
        <v>3</v>
      </c>
      <c r="S31" s="553">
        <v>0.6</v>
      </c>
      <c r="T31" s="498">
        <v>0.25</v>
      </c>
      <c r="U31" s="498">
        <v>0.15</v>
      </c>
      <c r="V31" s="664">
        <v>0.6</v>
      </c>
      <c r="W31" s="734">
        <v>4</v>
      </c>
      <c r="X31" s="553">
        <v>1</v>
      </c>
      <c r="Y31" s="499">
        <v>0.25</v>
      </c>
      <c r="Z31" s="499">
        <v>0.15</v>
      </c>
      <c r="AA31" s="500">
        <v>0.6</v>
      </c>
      <c r="AB31" s="501"/>
      <c r="AC31" s="502"/>
      <c r="AD31" s="503"/>
      <c r="AE31" s="502"/>
      <c r="AF31" s="502"/>
      <c r="AG31" s="503"/>
      <c r="AH31" s="502"/>
      <c r="AI31" s="502"/>
      <c r="AJ31" s="503"/>
      <c r="AK31" s="504">
        <v>0</v>
      </c>
      <c r="AL31" s="505">
        <v>1</v>
      </c>
      <c r="AM31" s="753">
        <v>1</v>
      </c>
      <c r="AN31" s="507"/>
      <c r="AO31" s="507"/>
      <c r="AP31" s="216">
        <v>0.28000000000000003</v>
      </c>
      <c r="AQ31" s="209">
        <v>0.12</v>
      </c>
      <c r="AR31" s="753">
        <v>0</v>
      </c>
      <c r="AS31" s="507"/>
      <c r="AT31" s="507"/>
      <c r="AU31" s="208">
        <v>0.1</v>
      </c>
      <c r="AV31" s="209">
        <v>0.1</v>
      </c>
      <c r="AW31" s="506"/>
      <c r="AX31" s="758">
        <v>1</v>
      </c>
      <c r="AY31" s="508"/>
      <c r="AZ31" s="210"/>
      <c r="BA31" s="210">
        <v>5.0000000000000001E-3</v>
      </c>
      <c r="BB31" s="210">
        <v>2.5999999999999999E-3</v>
      </c>
      <c r="BC31" s="210">
        <v>2.3999999999999998E-3</v>
      </c>
      <c r="BD31" s="211"/>
      <c r="BE31" s="506"/>
      <c r="BF31" s="758">
        <v>0</v>
      </c>
      <c r="BG31" s="508"/>
      <c r="BH31" s="210">
        <v>4.0000000000000001E-3</v>
      </c>
      <c r="BI31" s="210">
        <v>2E-3</v>
      </c>
      <c r="BJ31" s="211">
        <v>1E-3</v>
      </c>
      <c r="BK31" s="763">
        <v>4.7800000000000002E-2</v>
      </c>
      <c r="BL31" s="213">
        <v>0.04</v>
      </c>
      <c r="BM31" s="213">
        <v>0.02</v>
      </c>
      <c r="BN31" s="753">
        <v>18</v>
      </c>
      <c r="BO31" s="758">
        <v>13</v>
      </c>
      <c r="BP31" s="758">
        <v>5</v>
      </c>
      <c r="BQ31" s="794">
        <v>0.72222222222222221</v>
      </c>
      <c r="BR31" s="217">
        <v>0.2</v>
      </c>
      <c r="BS31" s="217">
        <v>0.2</v>
      </c>
      <c r="BT31" s="217">
        <v>0.6</v>
      </c>
      <c r="BU31" s="758">
        <v>3</v>
      </c>
      <c r="BV31" s="758">
        <v>0</v>
      </c>
      <c r="BW31" s="795">
        <v>0</v>
      </c>
      <c r="BX31" s="789" t="s">
        <v>28</v>
      </c>
      <c r="BY31" s="510">
        <v>0.8</v>
      </c>
      <c r="BZ31" s="511">
        <v>0.2</v>
      </c>
      <c r="CA31" s="506"/>
      <c r="CB31" s="507"/>
      <c r="CC31" s="507"/>
      <c r="CD31" s="512"/>
      <c r="CE31" s="220">
        <v>0.05</v>
      </c>
      <c r="CF31" s="220">
        <v>9.5000000000000001E-2</v>
      </c>
      <c r="CG31" s="220">
        <v>0.85499999999999998</v>
      </c>
      <c r="CH31" s="513"/>
      <c r="CI31" s="506"/>
      <c r="CJ31" s="758">
        <v>8</v>
      </c>
      <c r="CK31" s="758"/>
      <c r="CL31" s="512"/>
      <c r="CM31" s="512">
        <v>0.99099999999999999</v>
      </c>
      <c r="CN31" s="221">
        <v>8.9999999999999993E-3</v>
      </c>
      <c r="CO31" s="223"/>
      <c r="CP31" s="665">
        <v>1250000</v>
      </c>
      <c r="CQ31" s="666"/>
      <c r="CR31" s="225">
        <v>1250000</v>
      </c>
      <c r="CS31" s="225">
        <v>1500000</v>
      </c>
      <c r="CT31" s="225">
        <v>-500000</v>
      </c>
      <c r="CU31" s="667">
        <v>0</v>
      </c>
      <c r="CV31" s="668"/>
      <c r="CW31" s="669"/>
      <c r="CX31" s="228" t="s">
        <v>469</v>
      </c>
      <c r="CY31" s="228">
        <v>0.4</v>
      </c>
      <c r="CZ31" s="228">
        <v>-0.2</v>
      </c>
      <c r="DA31" s="512">
        <v>-0.2</v>
      </c>
      <c r="DB31" s="670"/>
      <c r="DC31" s="671">
        <v>0.05</v>
      </c>
      <c r="DD31" s="220">
        <v>0.02</v>
      </c>
      <c r="DE31" s="220">
        <v>0.93</v>
      </c>
      <c r="DF31" s="728">
        <v>-8.5000000000000006E-2</v>
      </c>
      <c r="DG31" s="229">
        <v>0.15</v>
      </c>
      <c r="DH31" s="229">
        <v>-0.2</v>
      </c>
      <c r="DI31" s="229">
        <v>-0.1</v>
      </c>
      <c r="DJ31" s="229">
        <v>-0.1</v>
      </c>
      <c r="DK31" s="520">
        <v>-0.05</v>
      </c>
      <c r="DL31" s="520">
        <v>-0.05</v>
      </c>
      <c r="DM31" s="731">
        <v>4.0000000000000001E-3</v>
      </c>
      <c r="DN31" s="229"/>
      <c r="DO31" s="768">
        <v>49</v>
      </c>
      <c r="DP31" s="232">
        <v>0.9</v>
      </c>
      <c r="DQ31" s="232">
        <v>119.1</v>
      </c>
      <c r="DR31" s="521">
        <v>0.97299999999999998</v>
      </c>
      <c r="DS31" s="977"/>
      <c r="DT31" s="977"/>
      <c r="DU31" s="521">
        <v>0.05</v>
      </c>
      <c r="DV31" s="982">
        <v>0.95</v>
      </c>
      <c r="DW31" s="672">
        <v>1</v>
      </c>
      <c r="DX31" s="235">
        <v>0.05</v>
      </c>
      <c r="DY31" s="236">
        <v>0.95</v>
      </c>
      <c r="DZ31" s="673"/>
      <c r="EA31" s="674">
        <v>8.9999999999999993E-3</v>
      </c>
      <c r="EB31" s="674">
        <v>4.1000000000000002E-2</v>
      </c>
      <c r="EC31" s="675">
        <v>0.95</v>
      </c>
      <c r="ED31" s="522">
        <v>0.754</v>
      </c>
      <c r="EE31" s="241">
        <v>0.78</v>
      </c>
      <c r="EF31" s="241">
        <v>0.08</v>
      </c>
      <c r="EG31" s="241">
        <v>0.04</v>
      </c>
      <c r="EH31" s="241">
        <v>0.1</v>
      </c>
      <c r="EI31" s="523">
        <v>0.88800000000000001</v>
      </c>
      <c r="EJ31" s="523">
        <v>0.66200000000000003</v>
      </c>
      <c r="EK31" s="523">
        <v>0.69599999999999995</v>
      </c>
      <c r="EL31" s="523">
        <v>0.86799999999999999</v>
      </c>
      <c r="EM31" s="523">
        <v>0.78800000000000003</v>
      </c>
      <c r="EN31" s="573">
        <v>0.86499999999999999</v>
      </c>
      <c r="EO31" s="336">
        <v>0.77</v>
      </c>
      <c r="EP31" s="337">
        <v>0.04</v>
      </c>
      <c r="EQ31" s="337">
        <v>6.4000000000000001E-2</v>
      </c>
      <c r="ER31" s="337">
        <v>0.126</v>
      </c>
      <c r="ES31" s="574">
        <v>0.93500000000000005</v>
      </c>
      <c r="ET31" s="574">
        <v>0.871</v>
      </c>
      <c r="EU31" s="574">
        <v>0.80400000000000005</v>
      </c>
      <c r="EV31" s="336">
        <v>0.65</v>
      </c>
      <c r="EW31" s="337">
        <v>0.1</v>
      </c>
      <c r="EX31" s="337">
        <v>0.124</v>
      </c>
      <c r="EY31" s="337">
        <v>0.126</v>
      </c>
      <c r="EZ31" s="571">
        <v>0.73</v>
      </c>
      <c r="FA31" s="332">
        <v>0.63300000000000001</v>
      </c>
      <c r="FB31" s="332">
        <v>9.6000000000000002E-2</v>
      </c>
      <c r="FC31" s="332">
        <v>0.11799999999999999</v>
      </c>
      <c r="FD31" s="332">
        <v>0.153</v>
      </c>
      <c r="FE31" s="572">
        <v>0.58399999999999996</v>
      </c>
      <c r="FF31" s="332">
        <v>0.6</v>
      </c>
      <c r="FG31" s="332">
        <v>0.1</v>
      </c>
      <c r="FH31" s="332">
        <v>0.2</v>
      </c>
      <c r="FI31" s="261">
        <v>0.1</v>
      </c>
      <c r="FJ31" s="572">
        <v>0.79400000000000004</v>
      </c>
      <c r="FK31" s="261">
        <v>0.64900000000000002</v>
      </c>
      <c r="FL31" s="332">
        <v>7.0000000000000007E-2</v>
      </c>
      <c r="FM31" s="332">
        <v>6.0999999999999999E-2</v>
      </c>
      <c r="FN31" s="332">
        <v>0.22</v>
      </c>
      <c r="FO31" s="572">
        <v>0.74</v>
      </c>
      <c r="FP31" s="332">
        <v>0.625</v>
      </c>
      <c r="FQ31" s="332">
        <v>0.125</v>
      </c>
      <c r="FR31" s="332">
        <v>0.125</v>
      </c>
      <c r="FS31" s="332">
        <v>0.125</v>
      </c>
      <c r="FT31" s="572">
        <v>0.78800000000000003</v>
      </c>
      <c r="FU31" s="338">
        <v>0.93300000000000005</v>
      </c>
      <c r="FV31" s="383"/>
      <c r="FW31" s="383"/>
      <c r="FX31" s="339">
        <v>0.9</v>
      </c>
      <c r="FY31" s="339">
        <v>0.1</v>
      </c>
      <c r="FZ31" s="339">
        <v>1</v>
      </c>
      <c r="GA31" s="383"/>
      <c r="GB31" s="383"/>
      <c r="GC31" s="250">
        <v>187</v>
      </c>
      <c r="GD31" s="251">
        <v>269</v>
      </c>
      <c r="GE31" s="526">
        <v>0.69516728624535318</v>
      </c>
      <c r="GF31" s="531">
        <v>165</v>
      </c>
      <c r="GG31" s="531">
        <v>289</v>
      </c>
      <c r="GH31" s="252">
        <v>0.5709342560553633</v>
      </c>
      <c r="GI31" s="523">
        <v>0.7</v>
      </c>
      <c r="GJ31" s="527">
        <v>0.3</v>
      </c>
      <c r="GK31" s="822">
        <v>11</v>
      </c>
      <c r="GL31" s="528">
        <v>78</v>
      </c>
      <c r="GM31" s="529">
        <v>0.12359550561797752</v>
      </c>
      <c r="GN31" s="525">
        <v>0.22</v>
      </c>
      <c r="GO31" s="525">
        <v>0.78</v>
      </c>
      <c r="GP31" s="528">
        <v>9</v>
      </c>
      <c r="GQ31" s="528">
        <v>85</v>
      </c>
      <c r="GR31" s="825">
        <v>0.10588235294117647</v>
      </c>
      <c r="GS31" s="528">
        <v>3</v>
      </c>
      <c r="GT31" s="535">
        <v>0.13636363636363635</v>
      </c>
      <c r="GU31" s="903">
        <v>2</v>
      </c>
      <c r="GV31" s="904">
        <v>86</v>
      </c>
      <c r="GW31" s="894">
        <v>2.2727272727272728E-2</v>
      </c>
      <c r="GX31" s="97">
        <v>2</v>
      </c>
      <c r="GY31" s="97">
        <v>92</v>
      </c>
      <c r="GZ31" s="532">
        <v>2.1739130434782608E-2</v>
      </c>
      <c r="HA31" s="523">
        <v>4.0000000000000202E-2</v>
      </c>
      <c r="HB31" s="523">
        <v>0.95999999999999974</v>
      </c>
      <c r="HC31" s="533">
        <v>0.13194444444444445</v>
      </c>
      <c r="HD31" s="820">
        <v>19</v>
      </c>
      <c r="HE31" s="820">
        <v>144</v>
      </c>
      <c r="HF31" s="676">
        <v>0.16</v>
      </c>
      <c r="HG31" s="676">
        <v>0.84079999999999999</v>
      </c>
      <c r="HH31" s="961">
        <v>7.1428571428571425E-2</v>
      </c>
      <c r="HI31" s="531">
        <v>8</v>
      </c>
      <c r="HJ31" s="531">
        <v>112</v>
      </c>
      <c r="HK31" s="678">
        <v>8.9599999999999999E-2</v>
      </c>
      <c r="HL31" s="962">
        <v>0.91039999999999999</v>
      </c>
      <c r="HM31" s="533">
        <v>0</v>
      </c>
      <c r="HN31" s="820">
        <v>0</v>
      </c>
      <c r="HO31" s="820">
        <v>78</v>
      </c>
      <c r="HP31" s="525">
        <v>0.05</v>
      </c>
      <c r="HQ31" s="535">
        <v>0.95</v>
      </c>
      <c r="HR31" s="961">
        <v>7.6470588235294124E-2</v>
      </c>
      <c r="HS31" s="531">
        <v>13</v>
      </c>
      <c r="HT31" s="531">
        <v>170</v>
      </c>
      <c r="HU31" s="523">
        <v>8.9599999999999999E-2</v>
      </c>
      <c r="HV31" s="523">
        <v>0.91039999999999999</v>
      </c>
      <c r="HW31" s="961">
        <v>0.12121212121212122</v>
      </c>
      <c r="HX31" s="531">
        <v>8</v>
      </c>
      <c r="HY31" s="531">
        <v>66</v>
      </c>
      <c r="HZ31" s="523">
        <v>8.9599999999999999E-2</v>
      </c>
      <c r="IA31" s="523">
        <v>0.91039999999999999</v>
      </c>
      <c r="IB31" s="533">
        <v>4.5801526717557252E-2</v>
      </c>
      <c r="IC31" s="820">
        <v>18</v>
      </c>
      <c r="ID31" s="820">
        <v>393</v>
      </c>
      <c r="IE31" s="529">
        <v>4.3333333333333335E-2</v>
      </c>
      <c r="IF31" s="820">
        <v>26</v>
      </c>
      <c r="IG31" s="820">
        <v>600</v>
      </c>
      <c r="IH31" s="525">
        <v>0.03</v>
      </c>
      <c r="II31" s="525">
        <v>0.97</v>
      </c>
      <c r="IJ31" s="961">
        <v>2.7027027027027029E-2</v>
      </c>
      <c r="IK31" s="531">
        <v>1</v>
      </c>
      <c r="IL31" s="531">
        <v>37</v>
      </c>
      <c r="IM31" s="523">
        <v>5.4199999999999998E-2</v>
      </c>
      <c r="IN31" s="527">
        <v>0.94579999999999997</v>
      </c>
      <c r="IO31" s="536">
        <v>1</v>
      </c>
      <c r="IP31" s="268">
        <v>3</v>
      </c>
      <c r="IQ31" s="268">
        <v>3</v>
      </c>
      <c r="IR31" s="268">
        <v>2</v>
      </c>
      <c r="IS31" s="583">
        <v>3.0700000000000002E-2</v>
      </c>
      <c r="IT31" s="359">
        <v>0.04</v>
      </c>
      <c r="IU31" s="359">
        <v>0.04</v>
      </c>
      <c r="IV31" s="845" t="s">
        <v>28</v>
      </c>
      <c r="IW31" s="846">
        <v>0.8</v>
      </c>
      <c r="IX31" s="847">
        <v>0.2</v>
      </c>
      <c r="IY31" s="801">
        <v>0.13850000000000001</v>
      </c>
      <c r="IZ31" s="680"/>
      <c r="JA31" s="680"/>
      <c r="JB31" s="760">
        <v>1.4999999999999999E-2</v>
      </c>
      <c r="JC31" s="680"/>
      <c r="JD31" s="680"/>
      <c r="JE31" s="359">
        <v>1.1000000000000001</v>
      </c>
      <c r="JF31" s="359">
        <v>0.1</v>
      </c>
      <c r="JG31" s="359">
        <v>-1.1000000000000001</v>
      </c>
      <c r="JH31" s="361">
        <v>-0.1</v>
      </c>
      <c r="JI31" s="275">
        <v>0.69599999999999995</v>
      </c>
      <c r="JJ31" s="273">
        <v>0.68583877995642706</v>
      </c>
      <c r="JK31" s="273">
        <v>0.36416122004357288</v>
      </c>
      <c r="JL31" s="273">
        <v>0.05</v>
      </c>
      <c r="JM31" s="276">
        <v>0.58583877995642708</v>
      </c>
      <c r="JN31" s="537">
        <v>0.52010000000000001</v>
      </c>
      <c r="JO31" s="278">
        <v>0.5</v>
      </c>
      <c r="JP31" s="271">
        <v>0.55000000000000004</v>
      </c>
      <c r="JQ31" s="271">
        <v>0.05</v>
      </c>
      <c r="JR31" s="274">
        <v>0.4</v>
      </c>
      <c r="JS31" s="585">
        <v>4.6699999999999998E-2</v>
      </c>
      <c r="JT31" s="356"/>
      <c r="JU31" s="356"/>
      <c r="JV31" s="364">
        <v>-3.7199999999999997E-2</v>
      </c>
      <c r="JW31" s="356"/>
      <c r="JX31" s="356"/>
      <c r="JY31" s="364">
        <v>0.05</v>
      </c>
      <c r="JZ31" s="364">
        <v>0.05</v>
      </c>
      <c r="KA31" s="364">
        <v>0.05</v>
      </c>
      <c r="KB31" s="364">
        <v>-0.05</v>
      </c>
      <c r="KC31" s="364">
        <v>-0.05</v>
      </c>
      <c r="KD31" s="364">
        <v>-0.05</v>
      </c>
      <c r="KE31" s="537">
        <v>0.46600000000000003</v>
      </c>
      <c r="KF31" s="278">
        <v>0.47004087172688319</v>
      </c>
      <c r="KG31" s="278">
        <v>0.42995912827311678</v>
      </c>
      <c r="KH31" s="278">
        <v>0.05</v>
      </c>
      <c r="KI31" s="278">
        <v>0.1</v>
      </c>
      <c r="KJ31" s="278">
        <v>0.05</v>
      </c>
      <c r="KK31" s="279">
        <v>0.37004087172688316</v>
      </c>
      <c r="KL31" s="585">
        <v>0.876</v>
      </c>
      <c r="KM31" s="364">
        <v>0.85</v>
      </c>
      <c r="KN31" s="364">
        <v>0.15</v>
      </c>
      <c r="KO31" s="84"/>
      <c r="KP31" s="191">
        <v>6</v>
      </c>
      <c r="KQ31" s="191">
        <v>2</v>
      </c>
      <c r="KR31" s="192">
        <v>8</v>
      </c>
      <c r="KS31" s="681"/>
      <c r="KT31" s="195">
        <v>0.8</v>
      </c>
      <c r="KU31" s="371">
        <v>0.2</v>
      </c>
      <c r="KV31" s="681"/>
      <c r="KW31" s="282">
        <v>0.6</v>
      </c>
      <c r="KX31" s="282">
        <v>0.25</v>
      </c>
      <c r="KY31" s="283">
        <v>0.15</v>
      </c>
      <c r="KZ31" s="681"/>
      <c r="LA31" s="520">
        <v>-0.1</v>
      </c>
      <c r="LB31" s="520">
        <v>-0.1</v>
      </c>
      <c r="LC31" s="520">
        <v>-0.1</v>
      </c>
      <c r="LD31" s="682"/>
      <c r="LE31" s="683">
        <v>28726</v>
      </c>
      <c r="LF31" s="541">
        <v>589234</v>
      </c>
      <c r="LG31" s="681"/>
      <c r="LH31" s="112">
        <v>0.75</v>
      </c>
      <c r="LI31" s="289">
        <v>0.55000000000000004</v>
      </c>
      <c r="LJ31" s="289">
        <v>0.1</v>
      </c>
      <c r="LK31" s="290">
        <v>0.35</v>
      </c>
      <c r="LL31" s="520"/>
      <c r="LM31" s="282">
        <v>0.8</v>
      </c>
      <c r="LN31" s="282">
        <v>0.6</v>
      </c>
      <c r="LO31" s="282">
        <v>0.1</v>
      </c>
      <c r="LP31" s="283">
        <v>0.3</v>
      </c>
      <c r="LQ31" s="684"/>
      <c r="LR31" s="292">
        <v>1.9</v>
      </c>
      <c r="LS31" s="293">
        <v>2.1</v>
      </c>
    </row>
    <row r="32" spans="1:331">
      <c r="A32" s="294">
        <v>43221</v>
      </c>
      <c r="B32" s="950">
        <v>5</v>
      </c>
      <c r="C32" s="950">
        <v>2018</v>
      </c>
      <c r="D32" s="542">
        <v>7874</v>
      </c>
      <c r="E32" s="737">
        <v>1628</v>
      </c>
      <c r="F32" s="737">
        <v>1005</v>
      </c>
      <c r="G32" s="737">
        <v>2799</v>
      </c>
      <c r="H32" s="741">
        <v>2442</v>
      </c>
      <c r="I32" s="737">
        <v>1828</v>
      </c>
      <c r="J32" s="736">
        <v>5</v>
      </c>
      <c r="K32" s="737">
        <v>5</v>
      </c>
      <c r="L32" s="548">
        <v>10</v>
      </c>
      <c r="M32" s="549">
        <v>1.27000254000508E-3</v>
      </c>
      <c r="N32" s="549">
        <v>1.0197190600250714E-3</v>
      </c>
      <c r="O32" s="550">
        <v>1E-3</v>
      </c>
      <c r="P32" s="550">
        <v>5.0000000000000001E-4</v>
      </c>
      <c r="Q32" s="551">
        <v>5.0000000000000001E-4</v>
      </c>
      <c r="R32" s="736">
        <v>5</v>
      </c>
      <c r="S32" s="553">
        <v>1</v>
      </c>
      <c r="T32" s="554">
        <v>0.25</v>
      </c>
      <c r="U32" s="554">
        <v>0.15</v>
      </c>
      <c r="V32" s="617">
        <v>0.6</v>
      </c>
      <c r="W32" s="736">
        <v>4</v>
      </c>
      <c r="X32" s="553">
        <v>0.8</v>
      </c>
      <c r="Y32" s="555">
        <v>0.25</v>
      </c>
      <c r="Z32" s="555">
        <v>0.15</v>
      </c>
      <c r="AA32" s="556">
        <v>0.6</v>
      </c>
      <c r="AB32" s="557"/>
      <c r="AC32" s="558"/>
      <c r="AD32" s="559"/>
      <c r="AE32" s="558"/>
      <c r="AF32" s="558"/>
      <c r="AG32" s="559"/>
      <c r="AH32" s="558"/>
      <c r="AI32" s="558"/>
      <c r="AJ32" s="559"/>
      <c r="AK32" s="560">
        <v>8.3000000000000004E-2</v>
      </c>
      <c r="AL32" s="561">
        <v>0.91700000000000004</v>
      </c>
      <c r="AM32" s="754">
        <v>0</v>
      </c>
      <c r="AN32" s="563"/>
      <c r="AO32" s="563"/>
      <c r="AP32" s="133">
        <v>0.28000000000000003</v>
      </c>
      <c r="AQ32" s="298">
        <v>0.12</v>
      </c>
      <c r="AR32" s="754">
        <v>0</v>
      </c>
      <c r="AS32" s="563"/>
      <c r="AT32" s="563"/>
      <c r="AU32" s="297">
        <v>0.1</v>
      </c>
      <c r="AV32" s="298">
        <v>0.1</v>
      </c>
      <c r="AW32" s="562"/>
      <c r="AX32" s="759">
        <v>0</v>
      </c>
      <c r="AY32" s="564"/>
      <c r="AZ32" s="299"/>
      <c r="BA32" s="299">
        <v>5.0000000000000001E-3</v>
      </c>
      <c r="BB32" s="299">
        <v>2.5999999999999999E-3</v>
      </c>
      <c r="BC32" s="299">
        <v>2.3999999999999998E-3</v>
      </c>
      <c r="BD32" s="300"/>
      <c r="BE32" s="562"/>
      <c r="BF32" s="759">
        <v>0</v>
      </c>
      <c r="BG32" s="564"/>
      <c r="BH32" s="299">
        <v>4.0000000000000001E-3</v>
      </c>
      <c r="BI32" s="299">
        <v>2E-3</v>
      </c>
      <c r="BJ32" s="300">
        <v>1E-3</v>
      </c>
      <c r="BK32" s="764">
        <v>5.3699999999999998E-2</v>
      </c>
      <c r="BL32" s="302">
        <v>0.04</v>
      </c>
      <c r="BM32" s="302">
        <v>0.02</v>
      </c>
      <c r="BN32" s="754">
        <v>16</v>
      </c>
      <c r="BO32" s="759">
        <v>15</v>
      </c>
      <c r="BP32" s="759">
        <v>1</v>
      </c>
      <c r="BQ32" s="613">
        <v>0.9375</v>
      </c>
      <c r="BR32" s="305">
        <v>0.2</v>
      </c>
      <c r="BS32" s="305">
        <v>0.2</v>
      </c>
      <c r="BT32" s="305">
        <v>0.6</v>
      </c>
      <c r="BU32" s="759">
        <v>5</v>
      </c>
      <c r="BV32" s="759">
        <v>4</v>
      </c>
      <c r="BW32" s="614">
        <v>0.8</v>
      </c>
      <c r="BX32" s="790" t="s">
        <v>28</v>
      </c>
      <c r="BY32" s="569">
        <v>0.8</v>
      </c>
      <c r="BZ32" s="375">
        <v>0.2</v>
      </c>
      <c r="CA32" s="562"/>
      <c r="CB32" s="563"/>
      <c r="CC32" s="563"/>
      <c r="CD32" s="519"/>
      <c r="CE32" s="311">
        <v>0.1</v>
      </c>
      <c r="CF32" s="311">
        <v>9.5000000000000001E-2</v>
      </c>
      <c r="CG32" s="321">
        <v>0.80500000000000005</v>
      </c>
      <c r="CH32" s="570"/>
      <c r="CI32" s="562"/>
      <c r="CJ32" s="759">
        <v>10</v>
      </c>
      <c r="CK32" s="759"/>
      <c r="CL32" s="519"/>
      <c r="CM32" s="519">
        <v>0.99099999999999999</v>
      </c>
      <c r="CN32" s="376">
        <v>8.9999999999999993E-3</v>
      </c>
      <c r="CO32" s="180">
        <v>1</v>
      </c>
      <c r="CP32" s="514">
        <v>1050000</v>
      </c>
      <c r="CQ32" s="515"/>
      <c r="CR32" s="317">
        <v>1050000</v>
      </c>
      <c r="CS32" s="317">
        <v>1500000</v>
      </c>
      <c r="CT32" s="317">
        <v>-500000</v>
      </c>
      <c r="CU32" s="516">
        <v>0</v>
      </c>
      <c r="CV32" s="605">
        <v>281000</v>
      </c>
      <c r="CW32" s="606">
        <v>350000</v>
      </c>
      <c r="CX32" s="326">
        <v>-0.19714285714285715</v>
      </c>
      <c r="CY32" s="326">
        <v>0.4</v>
      </c>
      <c r="CZ32" s="326">
        <v>-0.2</v>
      </c>
      <c r="DA32" s="285">
        <v>-0.2</v>
      </c>
      <c r="DB32" s="390"/>
      <c r="DC32" s="311">
        <v>0.05</v>
      </c>
      <c r="DD32" s="321">
        <v>0.02</v>
      </c>
      <c r="DE32" s="321">
        <v>0.93</v>
      </c>
      <c r="DF32" s="729">
        <v>4.3999999999999997E-2</v>
      </c>
      <c r="DG32" s="322">
        <v>0.15</v>
      </c>
      <c r="DH32" s="322">
        <v>-0.2</v>
      </c>
      <c r="DI32" s="322">
        <v>-0.1</v>
      </c>
      <c r="DJ32" s="322">
        <v>-0.1</v>
      </c>
      <c r="DK32" s="285">
        <v>-0.05</v>
      </c>
      <c r="DL32" s="285">
        <v>-0.05</v>
      </c>
      <c r="DM32" s="732">
        <v>8.0000000000000002E-3</v>
      </c>
      <c r="DN32" s="322"/>
      <c r="DO32" s="769">
        <v>62</v>
      </c>
      <c r="DP32" s="324">
        <v>0.9</v>
      </c>
      <c r="DQ32" s="324">
        <v>119.1</v>
      </c>
      <c r="DR32" s="732">
        <v>0.97599999999999998</v>
      </c>
      <c r="DS32" s="980"/>
      <c r="DT32" s="980"/>
      <c r="DU32" s="306">
        <v>0.05</v>
      </c>
      <c r="DV32" s="983">
        <v>0.95</v>
      </c>
      <c r="DW32" s="802">
        <v>1</v>
      </c>
      <c r="DX32" s="326">
        <v>0.05</v>
      </c>
      <c r="DY32" s="327">
        <v>0.95</v>
      </c>
      <c r="DZ32" s="686"/>
      <c r="EA32" s="687">
        <v>8.9999999999999993E-3</v>
      </c>
      <c r="EB32" s="687">
        <v>4.1000000000000002E-2</v>
      </c>
      <c r="EC32" s="688">
        <v>0.95</v>
      </c>
      <c r="ED32" s="571">
        <v>0.77600000000000002</v>
      </c>
      <c r="EE32" s="261">
        <v>0.78</v>
      </c>
      <c r="EF32" s="261">
        <v>0.08</v>
      </c>
      <c r="EG32" s="261">
        <v>0.04</v>
      </c>
      <c r="EH32" s="261">
        <v>0.1</v>
      </c>
      <c r="EI32" s="572">
        <v>0.90300000000000002</v>
      </c>
      <c r="EJ32" s="572">
        <v>0.69899999999999995</v>
      </c>
      <c r="EK32" s="572">
        <v>0.80600000000000005</v>
      </c>
      <c r="EL32" s="572">
        <v>0.82899999999999996</v>
      </c>
      <c r="EM32" s="572">
        <v>0.70499999999999996</v>
      </c>
      <c r="EN32" s="573">
        <v>0.84599999999999997</v>
      </c>
      <c r="EO32" s="336">
        <v>0.77</v>
      </c>
      <c r="EP32" s="337">
        <v>0.04</v>
      </c>
      <c r="EQ32" s="337">
        <v>6.4000000000000001E-2</v>
      </c>
      <c r="ER32" s="337">
        <v>0.126</v>
      </c>
      <c r="ES32" s="574">
        <v>0.89</v>
      </c>
      <c r="ET32" s="574">
        <v>0.88200000000000001</v>
      </c>
      <c r="EU32" s="574">
        <v>0.78600000000000003</v>
      </c>
      <c r="EV32" s="336">
        <v>0.65</v>
      </c>
      <c r="EW32" s="337">
        <v>0.1</v>
      </c>
      <c r="EX32" s="337">
        <v>0.124</v>
      </c>
      <c r="EY32" s="337">
        <v>0.126</v>
      </c>
      <c r="EZ32" s="571">
        <v>0.77300000000000002</v>
      </c>
      <c r="FA32" s="332">
        <v>0.63300000000000001</v>
      </c>
      <c r="FB32" s="332">
        <v>9.6000000000000002E-2</v>
      </c>
      <c r="FC32" s="332">
        <v>0.11799999999999999</v>
      </c>
      <c r="FD32" s="332">
        <v>0.153</v>
      </c>
      <c r="FE32" s="572">
        <v>0.71499999999999997</v>
      </c>
      <c r="FF32" s="332">
        <v>0.6</v>
      </c>
      <c r="FG32" s="332">
        <v>0.1</v>
      </c>
      <c r="FH32" s="332">
        <v>0.2</v>
      </c>
      <c r="FI32" s="261">
        <v>0.1</v>
      </c>
      <c r="FJ32" s="572">
        <v>0.72</v>
      </c>
      <c r="FK32" s="261">
        <v>0.64900000000000002</v>
      </c>
      <c r="FL32" s="332">
        <v>7.0000000000000007E-2</v>
      </c>
      <c r="FM32" s="332">
        <v>6.0999999999999999E-2</v>
      </c>
      <c r="FN32" s="332">
        <v>0.22</v>
      </c>
      <c r="FO32" s="572">
        <v>0.85</v>
      </c>
      <c r="FP32" s="332">
        <v>0.625</v>
      </c>
      <c r="FQ32" s="332">
        <v>0.125</v>
      </c>
      <c r="FR32" s="332">
        <v>0.125</v>
      </c>
      <c r="FS32" s="332">
        <v>0.125</v>
      </c>
      <c r="FT32" s="572">
        <v>0.86</v>
      </c>
      <c r="FU32" s="338">
        <v>0.93300000000000005</v>
      </c>
      <c r="FV32" s="383"/>
      <c r="FW32" s="383"/>
      <c r="FX32" s="339">
        <v>0.9</v>
      </c>
      <c r="FY32" s="339">
        <v>0.1</v>
      </c>
      <c r="FZ32" s="339">
        <v>1</v>
      </c>
      <c r="GA32" s="383"/>
      <c r="GB32" s="383"/>
      <c r="GC32" s="340">
        <v>219</v>
      </c>
      <c r="GD32" s="341">
        <v>309</v>
      </c>
      <c r="GE32" s="413">
        <v>0.70873786407766992</v>
      </c>
      <c r="GF32" s="609">
        <v>192</v>
      </c>
      <c r="GG32" s="609">
        <v>325</v>
      </c>
      <c r="GH32" s="354">
        <v>0.59076923076923082</v>
      </c>
      <c r="GI32" s="572">
        <v>0.7</v>
      </c>
      <c r="GJ32" s="575">
        <v>0.3</v>
      </c>
      <c r="GK32" s="823">
        <v>16</v>
      </c>
      <c r="GL32" s="576">
        <v>70</v>
      </c>
      <c r="GM32" s="607">
        <v>0.18604651162790697</v>
      </c>
      <c r="GN32" s="574">
        <v>0.24</v>
      </c>
      <c r="GO32" s="574">
        <v>0.76</v>
      </c>
      <c r="GP32" s="576">
        <v>14</v>
      </c>
      <c r="GQ32" s="576">
        <v>84</v>
      </c>
      <c r="GR32" s="608">
        <v>0.16666666666666666</v>
      </c>
      <c r="GS32" s="576">
        <v>2</v>
      </c>
      <c r="GT32" s="581">
        <v>0.18604651162790697</v>
      </c>
      <c r="GU32" s="895">
        <v>6</v>
      </c>
      <c r="GV32" s="896">
        <v>80</v>
      </c>
      <c r="GW32" s="897">
        <v>6.9767441860465115E-2</v>
      </c>
      <c r="GX32" s="578">
        <v>6</v>
      </c>
      <c r="GY32" s="578">
        <v>84</v>
      </c>
      <c r="GZ32" s="350">
        <v>7.1428571428571425E-2</v>
      </c>
      <c r="HA32" s="572">
        <v>5.0000000000000197E-2</v>
      </c>
      <c r="HB32" s="572">
        <v>0.94999999999999984</v>
      </c>
      <c r="HC32" s="610">
        <v>0.15094339622641509</v>
      </c>
      <c r="HD32" s="819">
        <v>24</v>
      </c>
      <c r="HE32" s="819">
        <v>159</v>
      </c>
      <c r="HF32" s="677">
        <v>0.152</v>
      </c>
      <c r="HG32" s="677">
        <v>0.84799999999999998</v>
      </c>
      <c r="HH32" s="611">
        <v>2.5862068965517241E-2</v>
      </c>
      <c r="HI32" s="609">
        <v>3</v>
      </c>
      <c r="HJ32" s="609">
        <v>116</v>
      </c>
      <c r="HK32" s="679">
        <v>8.5999999999999993E-2</v>
      </c>
      <c r="HL32" s="963">
        <v>0.91400000000000003</v>
      </c>
      <c r="HM32" s="610">
        <v>4.1666666666666664E-2</v>
      </c>
      <c r="HN32" s="819">
        <v>3</v>
      </c>
      <c r="HO32" s="819">
        <v>72</v>
      </c>
      <c r="HP32" s="574">
        <v>4.8181818182E-2</v>
      </c>
      <c r="HQ32" s="581">
        <v>0.95181818181800004</v>
      </c>
      <c r="HR32" s="611">
        <v>5.0847457627118647E-2</v>
      </c>
      <c r="HS32" s="609">
        <v>12</v>
      </c>
      <c r="HT32" s="609">
        <v>236</v>
      </c>
      <c r="HU32" s="572">
        <v>8.5999999999999993E-2</v>
      </c>
      <c r="HV32" s="572">
        <v>0.91400000000000003</v>
      </c>
      <c r="HW32" s="611">
        <v>4.6153846153846156E-2</v>
      </c>
      <c r="HX32" s="609">
        <v>3</v>
      </c>
      <c r="HY32" s="609">
        <v>65</v>
      </c>
      <c r="HZ32" s="572">
        <v>8.5999999999999993E-2</v>
      </c>
      <c r="IA32" s="572">
        <v>0.91400000000000003</v>
      </c>
      <c r="IB32" s="610">
        <v>1.6055045871559634E-2</v>
      </c>
      <c r="IC32" s="819">
        <v>7</v>
      </c>
      <c r="ID32" s="819">
        <v>436</v>
      </c>
      <c r="IE32" s="607">
        <v>2.9005524861878452E-2</v>
      </c>
      <c r="IF32" s="819">
        <v>21</v>
      </c>
      <c r="IG32" s="819">
        <v>724</v>
      </c>
      <c r="IH32" s="574">
        <v>0.03</v>
      </c>
      <c r="II32" s="574">
        <v>0.97</v>
      </c>
      <c r="IJ32" s="611">
        <v>5.2631578947368418E-2</v>
      </c>
      <c r="IK32" s="609">
        <v>2</v>
      </c>
      <c r="IL32" s="609">
        <v>38</v>
      </c>
      <c r="IM32" s="572">
        <v>5.1999999999999998E-2</v>
      </c>
      <c r="IN32" s="575">
        <v>0.94799999999999995</v>
      </c>
      <c r="IO32" s="582">
        <v>0</v>
      </c>
      <c r="IP32" s="356">
        <v>3</v>
      </c>
      <c r="IQ32" s="356">
        <v>3</v>
      </c>
      <c r="IR32" s="356">
        <v>2</v>
      </c>
      <c r="IS32" s="583">
        <v>4.7100000000000003E-2</v>
      </c>
      <c r="IT32" s="359">
        <v>0.04</v>
      </c>
      <c r="IU32" s="359">
        <v>0.04</v>
      </c>
      <c r="IV32" s="848" t="s">
        <v>28</v>
      </c>
      <c r="IW32" s="360">
        <v>0.8</v>
      </c>
      <c r="IX32" s="849">
        <v>0.2</v>
      </c>
      <c r="IY32" s="801">
        <v>-2.2367692023557901E-3</v>
      </c>
      <c r="IZ32" s="680">
        <v>-109</v>
      </c>
      <c r="JA32" s="680">
        <v>48731</v>
      </c>
      <c r="JB32" s="760">
        <v>1.8108511920415002E-2</v>
      </c>
      <c r="JC32" s="680">
        <v>15356</v>
      </c>
      <c r="JD32" s="680">
        <v>847999</v>
      </c>
      <c r="JE32" s="359">
        <v>1.1000000000000001</v>
      </c>
      <c r="JF32" s="359">
        <v>0.1</v>
      </c>
      <c r="JG32" s="359">
        <v>-1.1000000000000001</v>
      </c>
      <c r="JH32" s="361">
        <v>-0.1</v>
      </c>
      <c r="JI32" s="362">
        <v>0.83699999999999997</v>
      </c>
      <c r="JJ32" s="360">
        <v>0.80813830908707573</v>
      </c>
      <c r="JK32" s="360">
        <v>0.2418616909129242</v>
      </c>
      <c r="JL32" s="360">
        <v>0.05</v>
      </c>
      <c r="JM32" s="363">
        <v>0.70813830908707576</v>
      </c>
      <c r="JN32" s="583">
        <v>0.75900000000000001</v>
      </c>
      <c r="JO32" s="365">
        <v>0.65</v>
      </c>
      <c r="JP32" s="359">
        <v>0.39999999999999991</v>
      </c>
      <c r="JQ32" s="359">
        <v>0.05</v>
      </c>
      <c r="JR32" s="361">
        <v>0.55000000000000004</v>
      </c>
      <c r="JS32" s="585">
        <v>2.8999999999999998E-3</v>
      </c>
      <c r="JT32" s="356"/>
      <c r="JU32" s="356"/>
      <c r="JV32" s="364">
        <v>-5.1799999999999999E-2</v>
      </c>
      <c r="JW32" s="356"/>
      <c r="JX32" s="356"/>
      <c r="JY32" s="364">
        <v>0.05</v>
      </c>
      <c r="JZ32" s="364">
        <v>0.05</v>
      </c>
      <c r="KA32" s="364">
        <v>0.05</v>
      </c>
      <c r="KB32" s="364">
        <v>-0.05</v>
      </c>
      <c r="KC32" s="364">
        <v>-0.05</v>
      </c>
      <c r="KD32" s="364">
        <v>-0.05</v>
      </c>
      <c r="KE32" s="583">
        <v>0.57399999999999995</v>
      </c>
      <c r="KF32" s="365">
        <v>0.50988771316199544</v>
      </c>
      <c r="KG32" s="365">
        <v>0.39011228683800447</v>
      </c>
      <c r="KH32" s="365">
        <v>0.05</v>
      </c>
      <c r="KI32" s="365">
        <v>0.1</v>
      </c>
      <c r="KJ32" s="365">
        <v>0.05</v>
      </c>
      <c r="KK32" s="366">
        <v>0.40988771316199546</v>
      </c>
      <c r="KL32" s="585">
        <v>0.89900000000000002</v>
      </c>
      <c r="KM32" s="364">
        <v>0.85</v>
      </c>
      <c r="KN32" s="364">
        <v>0.15</v>
      </c>
      <c r="KO32" s="587"/>
      <c r="KP32" s="191">
        <v>6</v>
      </c>
      <c r="KQ32" s="191">
        <v>2</v>
      </c>
      <c r="KR32" s="192">
        <v>8</v>
      </c>
      <c r="KS32" s="689"/>
      <c r="KT32" s="195">
        <v>0.8</v>
      </c>
      <c r="KU32" s="371">
        <v>0.2</v>
      </c>
      <c r="KV32" s="689"/>
      <c r="KW32" s="197">
        <v>0.6</v>
      </c>
      <c r="KX32" s="197">
        <v>0.25</v>
      </c>
      <c r="KY32" s="368">
        <v>0.15</v>
      </c>
      <c r="KZ32" s="689"/>
      <c r="LA32" s="285">
        <v>-0.1</v>
      </c>
      <c r="LB32" s="285">
        <v>-0.1</v>
      </c>
      <c r="LC32" s="285">
        <v>-0.1</v>
      </c>
      <c r="LD32" s="690"/>
      <c r="LE32" s="691">
        <v>33692</v>
      </c>
      <c r="LF32" s="596">
        <v>584268</v>
      </c>
      <c r="LG32" s="689"/>
      <c r="LH32" s="385">
        <v>0.75</v>
      </c>
      <c r="LI32" s="195">
        <v>0.55000000000000004</v>
      </c>
      <c r="LJ32" s="195">
        <v>0.1</v>
      </c>
      <c r="LK32" s="371">
        <v>0.35</v>
      </c>
      <c r="LL32" s="285"/>
      <c r="LM32" s="197">
        <v>0.8</v>
      </c>
      <c r="LN32" s="197">
        <v>0.6</v>
      </c>
      <c r="LO32" s="197">
        <v>0.1</v>
      </c>
      <c r="LP32" s="368">
        <v>0.3</v>
      </c>
      <c r="LQ32" s="692"/>
      <c r="LR32" s="199">
        <v>1.9</v>
      </c>
      <c r="LS32" s="200">
        <v>2.1</v>
      </c>
    </row>
    <row r="33" spans="1:331">
      <c r="A33" s="294">
        <v>43252</v>
      </c>
      <c r="B33" s="950">
        <v>6</v>
      </c>
      <c r="C33" s="950">
        <v>2018</v>
      </c>
      <c r="D33" s="542">
        <v>7260</v>
      </c>
      <c r="E33" s="737">
        <v>1354</v>
      </c>
      <c r="F33" s="737">
        <v>881</v>
      </c>
      <c r="G33" s="737">
        <v>2870</v>
      </c>
      <c r="H33" s="741">
        <v>2155</v>
      </c>
      <c r="I33" s="737">
        <v>1827</v>
      </c>
      <c r="J33" s="736">
        <v>1</v>
      </c>
      <c r="K33" s="737">
        <v>2</v>
      </c>
      <c r="L33" s="548">
        <v>3</v>
      </c>
      <c r="M33" s="549">
        <v>4.1322314049586776E-4</v>
      </c>
      <c r="N33" s="549">
        <v>1.0197190600250714E-3</v>
      </c>
      <c r="O33" s="550">
        <v>1E-3</v>
      </c>
      <c r="P33" s="550">
        <v>5.0000000000000001E-4</v>
      </c>
      <c r="Q33" s="551">
        <v>5.0000000000000001E-4</v>
      </c>
      <c r="R33" s="736">
        <v>1</v>
      </c>
      <c r="S33" s="553">
        <v>1</v>
      </c>
      <c r="T33" s="554">
        <v>0.25</v>
      </c>
      <c r="U33" s="554">
        <v>0.15</v>
      </c>
      <c r="V33" s="617">
        <v>0.6</v>
      </c>
      <c r="W33" s="736">
        <v>1</v>
      </c>
      <c r="X33" s="553">
        <v>0.5</v>
      </c>
      <c r="Y33" s="555">
        <v>0.25</v>
      </c>
      <c r="Z33" s="555">
        <v>0.15</v>
      </c>
      <c r="AA33" s="556">
        <v>0.6</v>
      </c>
      <c r="AB33" s="557"/>
      <c r="AC33" s="558"/>
      <c r="AD33" s="559"/>
      <c r="AE33" s="558"/>
      <c r="AF33" s="558"/>
      <c r="AG33" s="559"/>
      <c r="AH33" s="558"/>
      <c r="AI33" s="558"/>
      <c r="AJ33" s="559"/>
      <c r="AK33" s="560">
        <v>0.16600000000000001</v>
      </c>
      <c r="AL33" s="561">
        <v>0.83399999999999996</v>
      </c>
      <c r="AM33" s="754">
        <v>0</v>
      </c>
      <c r="AN33" s="752">
        <v>1</v>
      </c>
      <c r="AO33" s="567">
        <v>0.08</v>
      </c>
      <c r="AP33" s="133">
        <v>0.28000000000000003</v>
      </c>
      <c r="AQ33" s="134">
        <v>0.12</v>
      </c>
      <c r="AR33" s="754">
        <v>1</v>
      </c>
      <c r="AS33" s="752">
        <v>1</v>
      </c>
      <c r="AT33" s="798">
        <v>0.1377410468319559</v>
      </c>
      <c r="AU33" s="136">
        <v>0.1</v>
      </c>
      <c r="AV33" s="137">
        <v>0.1</v>
      </c>
      <c r="AW33" s="761">
        <v>1</v>
      </c>
      <c r="AX33" s="759">
        <v>0</v>
      </c>
      <c r="AY33" s="760">
        <v>5.4734537493158185E-4</v>
      </c>
      <c r="AZ33" s="302"/>
      <c r="BA33" s="302">
        <v>5.0000000000000001E-3</v>
      </c>
      <c r="BB33" s="302">
        <v>2.5999999999999999E-3</v>
      </c>
      <c r="BC33" s="302">
        <v>2.3999999999999998E-3</v>
      </c>
      <c r="BD33" s="303"/>
      <c r="BE33" s="761">
        <v>0</v>
      </c>
      <c r="BF33" s="759">
        <v>0</v>
      </c>
      <c r="BG33" s="760">
        <v>0</v>
      </c>
      <c r="BH33" s="176">
        <v>4.0000000000000001E-3</v>
      </c>
      <c r="BI33" s="176">
        <v>2E-3</v>
      </c>
      <c r="BJ33" s="372">
        <v>1E-3</v>
      </c>
      <c r="BK33" s="764">
        <v>5.0999999999999997E-2</v>
      </c>
      <c r="BL33" s="302">
        <v>0.04</v>
      </c>
      <c r="BM33" s="302">
        <v>0.02</v>
      </c>
      <c r="BN33" s="754">
        <v>17</v>
      </c>
      <c r="BO33" s="759">
        <v>14</v>
      </c>
      <c r="BP33" s="759">
        <v>3</v>
      </c>
      <c r="BQ33" s="613">
        <v>0.82352941176470584</v>
      </c>
      <c r="BR33" s="305">
        <v>0.2</v>
      </c>
      <c r="BS33" s="305">
        <v>0.2</v>
      </c>
      <c r="BT33" s="305">
        <v>0.6</v>
      </c>
      <c r="BU33" s="759">
        <v>12</v>
      </c>
      <c r="BV33" s="759">
        <v>10</v>
      </c>
      <c r="BW33" s="614">
        <v>0.83333333333333337</v>
      </c>
      <c r="BX33" s="790" t="s">
        <v>28</v>
      </c>
      <c r="BY33" s="569">
        <v>0.8</v>
      </c>
      <c r="BZ33" s="375">
        <v>0.2</v>
      </c>
      <c r="CA33" s="562"/>
      <c r="CB33" s="563"/>
      <c r="CC33" s="563"/>
      <c r="CD33" s="519"/>
      <c r="CE33" s="321">
        <v>0.15</v>
      </c>
      <c r="CF33" s="321">
        <v>9.5000000000000001E-2</v>
      </c>
      <c r="CG33" s="321">
        <v>0.755</v>
      </c>
      <c r="CH33" s="570"/>
      <c r="CI33" s="761">
        <v>31</v>
      </c>
      <c r="CJ33" s="759">
        <v>13</v>
      </c>
      <c r="CK33" s="759">
        <v>31</v>
      </c>
      <c r="CL33" s="801">
        <v>1</v>
      </c>
      <c r="CM33" s="613">
        <v>0.99099999999999999</v>
      </c>
      <c r="CN33" s="314">
        <v>8.9999999999999993E-3</v>
      </c>
      <c r="CO33" s="180">
        <v>1</v>
      </c>
      <c r="CP33" s="602">
        <v>1171000</v>
      </c>
      <c r="CQ33" s="603">
        <v>1100000</v>
      </c>
      <c r="CR33" s="378">
        <v>71000</v>
      </c>
      <c r="CS33" s="378">
        <v>1500000</v>
      </c>
      <c r="CT33" s="378">
        <v>-500000</v>
      </c>
      <c r="CU33" s="604">
        <v>0</v>
      </c>
      <c r="CV33" s="605">
        <v>492000</v>
      </c>
      <c r="CW33" s="606">
        <v>527000</v>
      </c>
      <c r="CX33" s="326">
        <v>-6.6413662239089177E-2</v>
      </c>
      <c r="CY33" s="326">
        <v>0.4</v>
      </c>
      <c r="CZ33" s="326">
        <v>-0.2</v>
      </c>
      <c r="DA33" s="285">
        <v>-0.2</v>
      </c>
      <c r="DB33" s="381">
        <v>0.98</v>
      </c>
      <c r="DC33" s="306">
        <v>0.05</v>
      </c>
      <c r="DD33" s="305">
        <v>0.02</v>
      </c>
      <c r="DE33" s="305">
        <v>0.93</v>
      </c>
      <c r="DF33" s="730">
        <v>3.9E-2</v>
      </c>
      <c r="DG33" s="285">
        <v>0.15</v>
      </c>
      <c r="DH33" s="285">
        <v>-0.2</v>
      </c>
      <c r="DI33" s="285">
        <v>-0.1</v>
      </c>
      <c r="DJ33" s="322">
        <v>-0.1</v>
      </c>
      <c r="DK33" s="285">
        <v>-0.05</v>
      </c>
      <c r="DL33" s="285">
        <v>-0.05</v>
      </c>
      <c r="DM33" s="733">
        <v>3.4000000000000002E-2</v>
      </c>
      <c r="DN33" s="285"/>
      <c r="DO33" s="754">
        <v>50</v>
      </c>
      <c r="DP33" s="324">
        <v>0.9</v>
      </c>
      <c r="DQ33" s="324">
        <v>119.1</v>
      </c>
      <c r="DR33" s="732">
        <v>0.96699999999999997</v>
      </c>
      <c r="DS33" s="980"/>
      <c r="DT33" s="980"/>
      <c r="DU33" s="306">
        <v>0.05</v>
      </c>
      <c r="DV33" s="983">
        <v>0.95</v>
      </c>
      <c r="DW33" s="802">
        <v>1</v>
      </c>
      <c r="DX33" s="326">
        <v>0.05</v>
      </c>
      <c r="DY33" s="327">
        <v>0.95</v>
      </c>
      <c r="DZ33" s="693">
        <v>1</v>
      </c>
      <c r="EA33" s="329">
        <v>8.9999999999999993E-3</v>
      </c>
      <c r="EB33" s="329">
        <v>4.1000000000000002E-2</v>
      </c>
      <c r="EC33" s="330">
        <v>0.95</v>
      </c>
      <c r="ED33" s="571">
        <v>0.81200000000000006</v>
      </c>
      <c r="EE33" s="261">
        <v>0.78</v>
      </c>
      <c r="EF33" s="261">
        <v>0.08</v>
      </c>
      <c r="EG33" s="261">
        <v>0.04</v>
      </c>
      <c r="EH33" s="261">
        <v>0.1</v>
      </c>
      <c r="EI33" s="572">
        <v>0.88400000000000001</v>
      </c>
      <c r="EJ33" s="572">
        <v>0.69199999999999995</v>
      </c>
      <c r="EK33" s="572">
        <v>0.82699999999999996</v>
      </c>
      <c r="EL33" s="572">
        <v>0.872</v>
      </c>
      <c r="EM33" s="572">
        <v>0.81599999999999995</v>
      </c>
      <c r="EN33" s="573">
        <v>0.80900000000000005</v>
      </c>
      <c r="EO33" s="336">
        <v>0.77</v>
      </c>
      <c r="EP33" s="337">
        <v>0.04</v>
      </c>
      <c r="EQ33" s="337">
        <v>6.4000000000000001E-2</v>
      </c>
      <c r="ER33" s="337">
        <v>0.126</v>
      </c>
      <c r="ES33" s="574">
        <v>0.85099999999999998</v>
      </c>
      <c r="ET33" s="574">
        <v>0.88200000000000001</v>
      </c>
      <c r="EU33" s="574">
        <v>0.72899999999999998</v>
      </c>
      <c r="EV33" s="336">
        <v>0.65</v>
      </c>
      <c r="EW33" s="337">
        <v>0.1</v>
      </c>
      <c r="EX33" s="337">
        <v>0.124</v>
      </c>
      <c r="EY33" s="337">
        <v>0.126</v>
      </c>
      <c r="EZ33" s="571">
        <v>0.73799999999999999</v>
      </c>
      <c r="FA33" s="332">
        <v>0.63300000000000001</v>
      </c>
      <c r="FB33" s="332">
        <v>9.6000000000000002E-2</v>
      </c>
      <c r="FC33" s="332">
        <v>0.11799999999999999</v>
      </c>
      <c r="FD33" s="332">
        <v>0.153</v>
      </c>
      <c r="FE33" s="572">
        <v>0.72699999999999998</v>
      </c>
      <c r="FF33" s="332">
        <v>0.6</v>
      </c>
      <c r="FG33" s="332">
        <v>0.1</v>
      </c>
      <c r="FH33" s="332">
        <v>0.2</v>
      </c>
      <c r="FI33" s="261">
        <v>0.1</v>
      </c>
      <c r="FJ33" s="572">
        <v>0.58099999999999996</v>
      </c>
      <c r="FK33" s="261">
        <v>0.64900000000000002</v>
      </c>
      <c r="FL33" s="332">
        <v>7.0000000000000007E-2</v>
      </c>
      <c r="FM33" s="332">
        <v>6.0999999999999999E-2</v>
      </c>
      <c r="FN33" s="332">
        <v>0.22</v>
      </c>
      <c r="FO33" s="572">
        <v>0.89200000000000002</v>
      </c>
      <c r="FP33" s="332">
        <v>0.625</v>
      </c>
      <c r="FQ33" s="332">
        <v>0.125</v>
      </c>
      <c r="FR33" s="332">
        <v>0.125</v>
      </c>
      <c r="FS33" s="332">
        <v>0.125</v>
      </c>
      <c r="FT33" s="572">
        <v>0.82299999999999995</v>
      </c>
      <c r="FU33" s="338">
        <v>0.91100000000000003</v>
      </c>
      <c r="FV33" s="383"/>
      <c r="FW33" s="383"/>
      <c r="FX33" s="339">
        <v>0.9</v>
      </c>
      <c r="FY33" s="339">
        <v>0.1</v>
      </c>
      <c r="FZ33" s="339">
        <v>1</v>
      </c>
      <c r="GA33" s="383"/>
      <c r="GB33" s="383"/>
      <c r="GC33" s="340">
        <v>192</v>
      </c>
      <c r="GD33" s="341">
        <v>289</v>
      </c>
      <c r="GE33" s="413">
        <v>0.66435986159169547</v>
      </c>
      <c r="GF33" s="609">
        <v>171</v>
      </c>
      <c r="GG33" s="609">
        <v>283</v>
      </c>
      <c r="GH33" s="354">
        <v>0.60424028268551233</v>
      </c>
      <c r="GI33" s="572">
        <v>0.7</v>
      </c>
      <c r="GJ33" s="575">
        <v>0.3</v>
      </c>
      <c r="GK33" s="823"/>
      <c r="GL33" s="576"/>
      <c r="GM33" s="607"/>
      <c r="GN33" s="574">
        <v>0.26</v>
      </c>
      <c r="GO33" s="574">
        <v>0.74</v>
      </c>
      <c r="GP33" s="576">
        <v>8</v>
      </c>
      <c r="GQ33" s="576">
        <v>69</v>
      </c>
      <c r="GR33" s="608">
        <v>0.11594202898550725</v>
      </c>
      <c r="GS33" s="576">
        <v>8</v>
      </c>
      <c r="GT33" s="581">
        <v>0.20779220779220781</v>
      </c>
      <c r="GU33" s="895"/>
      <c r="GV33" s="896"/>
      <c r="GW33" s="897" t="s">
        <v>469</v>
      </c>
      <c r="GX33" s="578">
        <v>5</v>
      </c>
      <c r="GY33" s="578">
        <v>86</v>
      </c>
      <c r="GZ33" s="350">
        <v>5.8139534883720929E-2</v>
      </c>
      <c r="HA33" s="572">
        <v>6.0000000000000199E-2</v>
      </c>
      <c r="HB33" s="572">
        <v>0.93999999999999984</v>
      </c>
      <c r="HC33" s="610">
        <v>0.1</v>
      </c>
      <c r="HD33" s="819">
        <v>14</v>
      </c>
      <c r="HE33" s="819">
        <v>140</v>
      </c>
      <c r="HF33" s="677">
        <v>0.14480000000000001</v>
      </c>
      <c r="HG33" s="677">
        <v>0.85519999999999996</v>
      </c>
      <c r="HH33" s="611">
        <v>3.6036036036036036E-2</v>
      </c>
      <c r="HI33" s="609">
        <v>4</v>
      </c>
      <c r="HJ33" s="609">
        <v>111</v>
      </c>
      <c r="HK33" s="679">
        <v>8.2400000000000001E-2</v>
      </c>
      <c r="HL33" s="963">
        <v>0.91759999999999997</v>
      </c>
      <c r="HM33" s="610">
        <v>1.4084507042253521E-2</v>
      </c>
      <c r="HN33" s="819">
        <v>1</v>
      </c>
      <c r="HO33" s="819">
        <v>71</v>
      </c>
      <c r="HP33" s="574">
        <v>4.6363636363999997E-2</v>
      </c>
      <c r="HQ33" s="581">
        <v>0.95363636363600002</v>
      </c>
      <c r="HR33" s="611">
        <v>7.9365079365079361E-2</v>
      </c>
      <c r="HS33" s="609">
        <v>15</v>
      </c>
      <c r="HT33" s="609">
        <v>189</v>
      </c>
      <c r="HU33" s="572">
        <v>8.2400000000000001E-2</v>
      </c>
      <c r="HV33" s="572">
        <v>0.91759999999999997</v>
      </c>
      <c r="HW33" s="611">
        <v>7.3529411764705885E-2</v>
      </c>
      <c r="HX33" s="609">
        <v>5</v>
      </c>
      <c r="HY33" s="609">
        <v>68</v>
      </c>
      <c r="HZ33" s="572">
        <v>8.2400000000000001E-2</v>
      </c>
      <c r="IA33" s="572">
        <v>0.91759999999999997</v>
      </c>
      <c r="IB33" s="610">
        <v>5.0970873786407765E-2</v>
      </c>
      <c r="IC33" s="819">
        <v>21</v>
      </c>
      <c r="ID33" s="819">
        <v>412</v>
      </c>
      <c r="IE33" s="607">
        <v>2.4767801857585141E-2</v>
      </c>
      <c r="IF33" s="819">
        <v>16</v>
      </c>
      <c r="IG33" s="819">
        <v>646</v>
      </c>
      <c r="IH33" s="574">
        <v>0.03</v>
      </c>
      <c r="II33" s="574">
        <v>0.97</v>
      </c>
      <c r="IJ33" s="611">
        <v>5.128205128205128E-2</v>
      </c>
      <c r="IK33" s="609">
        <v>2</v>
      </c>
      <c r="IL33" s="609">
        <v>39</v>
      </c>
      <c r="IM33" s="572">
        <v>4.9799999999999997E-2</v>
      </c>
      <c r="IN33" s="575">
        <v>0.95020000000000004</v>
      </c>
      <c r="IO33" s="582">
        <v>1</v>
      </c>
      <c r="IP33" s="356">
        <v>3</v>
      </c>
      <c r="IQ33" s="356">
        <v>3</v>
      </c>
      <c r="IR33" s="356">
        <v>2</v>
      </c>
      <c r="IS33" s="583">
        <v>5.3199999999999997E-2</v>
      </c>
      <c r="IT33" s="359">
        <v>0.04</v>
      </c>
      <c r="IU33" s="359">
        <v>0.04</v>
      </c>
      <c r="IV33" s="848" t="s">
        <v>28</v>
      </c>
      <c r="IW33" s="360">
        <v>0.8</v>
      </c>
      <c r="IX33" s="849">
        <v>0.2</v>
      </c>
      <c r="IY33" s="804">
        <v>-0.18375730763153736</v>
      </c>
      <c r="IZ33" s="694">
        <v>-18608</v>
      </c>
      <c r="JA33" s="694">
        <v>101264</v>
      </c>
      <c r="JB33" s="1014">
        <v>1.1879753159873987E-2</v>
      </c>
      <c r="JC33" s="694">
        <v>15574</v>
      </c>
      <c r="JD33" s="694">
        <v>1310970</v>
      </c>
      <c r="JE33" s="359">
        <v>1.1000000000000001</v>
      </c>
      <c r="JF33" s="359">
        <v>0.1</v>
      </c>
      <c r="JG33" s="359">
        <v>-1.1000000000000001</v>
      </c>
      <c r="JH33" s="361">
        <v>-0.1</v>
      </c>
      <c r="JI33" s="362">
        <v>0.91200000000000003</v>
      </c>
      <c r="JJ33" s="360">
        <v>0.84596949891067541</v>
      </c>
      <c r="JK33" s="360">
        <v>0.20403050108932452</v>
      </c>
      <c r="JL33" s="360">
        <v>0.05</v>
      </c>
      <c r="JM33" s="363">
        <v>0.74596949891067543</v>
      </c>
      <c r="JN33" s="583">
        <v>0.623</v>
      </c>
      <c r="JO33" s="365">
        <v>0.56999999999999995</v>
      </c>
      <c r="JP33" s="359">
        <v>0.48</v>
      </c>
      <c r="JQ33" s="359">
        <v>0.05</v>
      </c>
      <c r="JR33" s="361">
        <v>0.47</v>
      </c>
      <c r="JS33" s="585">
        <v>-1.6E-2</v>
      </c>
      <c r="JT33" s="356"/>
      <c r="JU33" s="356"/>
      <c r="JV33" s="364">
        <v>-6.2E-2</v>
      </c>
      <c r="JW33" s="356"/>
      <c r="JX33" s="356"/>
      <c r="JY33" s="364">
        <v>0.05</v>
      </c>
      <c r="JZ33" s="364">
        <v>0.05</v>
      </c>
      <c r="KA33" s="364">
        <v>0.05</v>
      </c>
      <c r="KB33" s="364">
        <v>-0.05</v>
      </c>
      <c r="KC33" s="364">
        <v>-0.05</v>
      </c>
      <c r="KD33" s="364">
        <v>-0.05</v>
      </c>
      <c r="KE33" s="583">
        <v>0.53300000000000003</v>
      </c>
      <c r="KF33" s="365">
        <v>0.51050513587309199</v>
      </c>
      <c r="KG33" s="365">
        <v>0.38949486412690804</v>
      </c>
      <c r="KH33" s="365">
        <v>0.05</v>
      </c>
      <c r="KI33" s="365">
        <v>0.1</v>
      </c>
      <c r="KJ33" s="365">
        <v>0.05</v>
      </c>
      <c r="KK33" s="366">
        <v>0.41050513587309201</v>
      </c>
      <c r="KL33" s="585">
        <v>0.877</v>
      </c>
      <c r="KM33" s="364">
        <v>0.85</v>
      </c>
      <c r="KN33" s="364">
        <v>0.15</v>
      </c>
      <c r="KO33" s="612">
        <v>10</v>
      </c>
      <c r="KP33" s="191">
        <v>6</v>
      </c>
      <c r="KQ33" s="191">
        <v>2</v>
      </c>
      <c r="KR33" s="192">
        <v>8</v>
      </c>
      <c r="KS33" s="593">
        <v>1</v>
      </c>
      <c r="KT33" s="195">
        <v>0.8</v>
      </c>
      <c r="KU33" s="371">
        <v>0.2</v>
      </c>
      <c r="KV33" s="591">
        <v>1</v>
      </c>
      <c r="KW33" s="197">
        <v>0.6</v>
      </c>
      <c r="KX33" s="197">
        <v>0.25</v>
      </c>
      <c r="KY33" s="368">
        <v>0.15</v>
      </c>
      <c r="KZ33" s="593">
        <v>0.16</v>
      </c>
      <c r="LA33" s="385">
        <v>-0.1</v>
      </c>
      <c r="LB33" s="385">
        <v>-0.1</v>
      </c>
      <c r="LC33" s="385">
        <v>-0.1</v>
      </c>
      <c r="LD33" s="594">
        <v>18250</v>
      </c>
      <c r="LE33" s="691">
        <v>38660</v>
      </c>
      <c r="LF33" s="596">
        <v>579300</v>
      </c>
      <c r="LG33" s="593">
        <v>0.63</v>
      </c>
      <c r="LH33" s="385">
        <v>0.75</v>
      </c>
      <c r="LI33" s="195">
        <v>0.55000000000000004</v>
      </c>
      <c r="LJ33" s="195">
        <v>0.1</v>
      </c>
      <c r="LK33" s="371">
        <v>0.35</v>
      </c>
      <c r="LL33" s="592">
        <v>0.72</v>
      </c>
      <c r="LM33" s="197">
        <v>0.8</v>
      </c>
      <c r="LN33" s="197">
        <v>0.6</v>
      </c>
      <c r="LO33" s="197">
        <v>0.1</v>
      </c>
      <c r="LP33" s="368">
        <v>0.3</v>
      </c>
      <c r="LQ33" s="597">
        <v>0</v>
      </c>
      <c r="LR33" s="199">
        <v>1.9</v>
      </c>
      <c r="LS33" s="200">
        <v>2.1</v>
      </c>
    </row>
    <row r="34" spans="1:331">
      <c r="A34" s="294">
        <v>43282</v>
      </c>
      <c r="B34" s="950">
        <v>7</v>
      </c>
      <c r="C34" s="950">
        <v>2018</v>
      </c>
      <c r="D34" s="542">
        <v>7441</v>
      </c>
      <c r="E34" s="737">
        <v>1495</v>
      </c>
      <c r="F34" s="737">
        <v>886</v>
      </c>
      <c r="G34" s="737">
        <v>3046</v>
      </c>
      <c r="H34" s="741">
        <v>2014</v>
      </c>
      <c r="I34" s="737">
        <v>1831</v>
      </c>
      <c r="J34" s="736">
        <v>3</v>
      </c>
      <c r="K34" s="737">
        <v>3</v>
      </c>
      <c r="L34" s="548">
        <v>6</v>
      </c>
      <c r="M34" s="549">
        <v>8.063432334363661E-4</v>
      </c>
      <c r="N34" s="549">
        <v>1.0197190600250714E-3</v>
      </c>
      <c r="O34" s="550">
        <v>1E-3</v>
      </c>
      <c r="P34" s="550">
        <v>5.0000000000000001E-4</v>
      </c>
      <c r="Q34" s="551">
        <v>5.0000000000000001E-4</v>
      </c>
      <c r="R34" s="736">
        <v>1</v>
      </c>
      <c r="S34" s="553">
        <v>0.33333333333333331</v>
      </c>
      <c r="T34" s="554">
        <v>0.25</v>
      </c>
      <c r="U34" s="554">
        <v>0.15</v>
      </c>
      <c r="V34" s="617">
        <v>0.6</v>
      </c>
      <c r="W34" s="736">
        <v>3</v>
      </c>
      <c r="X34" s="553">
        <v>1</v>
      </c>
      <c r="Y34" s="555">
        <v>0.25</v>
      </c>
      <c r="Z34" s="555">
        <v>0.15</v>
      </c>
      <c r="AA34" s="556">
        <v>0.6</v>
      </c>
      <c r="AB34" s="557"/>
      <c r="AC34" s="558"/>
      <c r="AD34" s="559"/>
      <c r="AE34" s="558"/>
      <c r="AF34" s="558"/>
      <c r="AG34" s="559"/>
      <c r="AH34" s="558"/>
      <c r="AI34" s="558"/>
      <c r="AJ34" s="559"/>
      <c r="AK34" s="560">
        <v>0.249</v>
      </c>
      <c r="AL34" s="561">
        <v>0.751</v>
      </c>
      <c r="AM34" s="754">
        <v>0</v>
      </c>
      <c r="AN34" s="563"/>
      <c r="AO34" s="563"/>
      <c r="AP34" s="133">
        <v>0.28000000000000003</v>
      </c>
      <c r="AQ34" s="298">
        <v>0.12</v>
      </c>
      <c r="AR34" s="754">
        <v>0</v>
      </c>
      <c r="AS34" s="563"/>
      <c r="AT34" s="563"/>
      <c r="AU34" s="297">
        <v>0.1</v>
      </c>
      <c r="AV34" s="298">
        <v>0.1</v>
      </c>
      <c r="AW34" s="562"/>
      <c r="AX34" s="759">
        <v>0</v>
      </c>
      <c r="AY34" s="564"/>
      <c r="AZ34" s="299"/>
      <c r="BA34" s="299">
        <v>5.0000000000000001E-3</v>
      </c>
      <c r="BB34" s="299">
        <v>2.5999999999999999E-3</v>
      </c>
      <c r="BC34" s="299">
        <v>2.3999999999999998E-3</v>
      </c>
      <c r="BD34" s="300"/>
      <c r="BE34" s="562"/>
      <c r="BF34" s="759">
        <v>0</v>
      </c>
      <c r="BG34" s="564"/>
      <c r="BH34" s="299">
        <v>4.0000000000000001E-3</v>
      </c>
      <c r="BI34" s="299">
        <v>2E-3</v>
      </c>
      <c r="BJ34" s="300">
        <v>1E-3</v>
      </c>
      <c r="BK34" s="764">
        <v>4.9599999999999998E-2</v>
      </c>
      <c r="BL34" s="302">
        <v>0.04</v>
      </c>
      <c r="BM34" s="302">
        <v>0.02</v>
      </c>
      <c r="BN34" s="754">
        <v>21</v>
      </c>
      <c r="BO34" s="759">
        <v>18</v>
      </c>
      <c r="BP34" s="759">
        <v>3</v>
      </c>
      <c r="BQ34" s="613">
        <v>0.8571428571428571</v>
      </c>
      <c r="BR34" s="305">
        <v>0.2</v>
      </c>
      <c r="BS34" s="305">
        <v>0.2</v>
      </c>
      <c r="BT34" s="305">
        <v>0.6</v>
      </c>
      <c r="BU34" s="759">
        <v>6</v>
      </c>
      <c r="BV34" s="759">
        <v>4</v>
      </c>
      <c r="BW34" s="614">
        <v>0.66666666666666663</v>
      </c>
      <c r="BX34" s="790" t="s">
        <v>28</v>
      </c>
      <c r="BY34" s="569">
        <v>0.8</v>
      </c>
      <c r="BZ34" s="375">
        <v>0.2</v>
      </c>
      <c r="CA34" s="754">
        <v>2</v>
      </c>
      <c r="CB34" s="759">
        <v>2</v>
      </c>
      <c r="CC34" s="759">
        <v>134</v>
      </c>
      <c r="CD34" s="613">
        <v>1.4925373134328358E-2</v>
      </c>
      <c r="CE34" s="305">
        <v>0.2</v>
      </c>
      <c r="CF34" s="305">
        <v>9.5000000000000001E-2</v>
      </c>
      <c r="CG34" s="305">
        <v>0.70500000000000007</v>
      </c>
      <c r="CH34" s="614">
        <v>1.4925373134328358E-2</v>
      </c>
      <c r="CI34" s="562"/>
      <c r="CJ34" s="759">
        <v>16</v>
      </c>
      <c r="CK34" s="759"/>
      <c r="CL34" s="519"/>
      <c r="CM34" s="519">
        <v>0.99099999999999999</v>
      </c>
      <c r="CN34" s="376">
        <v>8.9999999999999993E-3</v>
      </c>
      <c r="CO34" s="695">
        <v>1</v>
      </c>
      <c r="CP34" s="602">
        <v>895000</v>
      </c>
      <c r="CQ34" s="603">
        <v>900000</v>
      </c>
      <c r="CR34" s="378">
        <v>-5000</v>
      </c>
      <c r="CS34" s="378">
        <v>1500000</v>
      </c>
      <c r="CT34" s="378">
        <v>-500000</v>
      </c>
      <c r="CU34" s="604">
        <v>0</v>
      </c>
      <c r="CV34" s="605">
        <v>874000</v>
      </c>
      <c r="CW34" s="606">
        <v>807000</v>
      </c>
      <c r="CX34" s="326">
        <v>8.302354399008674E-2</v>
      </c>
      <c r="CY34" s="326">
        <v>0.4</v>
      </c>
      <c r="CZ34" s="326">
        <v>-0.2</v>
      </c>
      <c r="DA34" s="285">
        <v>-0.2</v>
      </c>
      <c r="DB34" s="390"/>
      <c r="DC34" s="311">
        <v>0.05</v>
      </c>
      <c r="DD34" s="321">
        <v>0.02</v>
      </c>
      <c r="DE34" s="321">
        <v>0.93</v>
      </c>
      <c r="DF34" s="730">
        <v>0</v>
      </c>
      <c r="DG34" s="285">
        <v>0.15</v>
      </c>
      <c r="DH34" s="285">
        <v>-0.2</v>
      </c>
      <c r="DI34" s="285">
        <v>-0.1</v>
      </c>
      <c r="DJ34" s="322">
        <v>-0.1</v>
      </c>
      <c r="DK34" s="285">
        <v>-0.05</v>
      </c>
      <c r="DL34" s="285">
        <v>-0.05</v>
      </c>
      <c r="DM34" s="733">
        <v>5.0999999999999997E-2</v>
      </c>
      <c r="DN34" s="285"/>
      <c r="DO34" s="754">
        <v>54</v>
      </c>
      <c r="DP34" s="324">
        <v>0.9</v>
      </c>
      <c r="DQ34" s="324">
        <v>119.1</v>
      </c>
      <c r="DR34" s="733">
        <v>0.97</v>
      </c>
      <c r="DS34" s="981"/>
      <c r="DT34" s="981"/>
      <c r="DU34" s="613">
        <v>0.05</v>
      </c>
      <c r="DV34" s="983">
        <v>0.95</v>
      </c>
      <c r="DW34" s="802">
        <v>1</v>
      </c>
      <c r="DX34" s="326">
        <v>0.05</v>
      </c>
      <c r="DY34" s="327">
        <v>0.95</v>
      </c>
      <c r="DZ34" s="686"/>
      <c r="EA34" s="687">
        <v>8.9999999999999993E-3</v>
      </c>
      <c r="EB34" s="687">
        <v>4.1000000000000002E-2</v>
      </c>
      <c r="EC34" s="688">
        <v>0.95</v>
      </c>
      <c r="ED34" s="571">
        <v>0.82499999999999996</v>
      </c>
      <c r="EE34" s="261">
        <v>0.78</v>
      </c>
      <c r="EF34" s="261">
        <v>0.08</v>
      </c>
      <c r="EG34" s="261">
        <v>0.04</v>
      </c>
      <c r="EH34" s="261">
        <v>0.1</v>
      </c>
      <c r="EI34" s="572">
        <v>0.84299999999999997</v>
      </c>
      <c r="EJ34" s="572">
        <v>0.72699999999999998</v>
      </c>
      <c r="EK34" s="572">
        <v>0.79100000000000004</v>
      </c>
      <c r="EL34" s="572">
        <v>0.874</v>
      </c>
      <c r="EM34" s="572">
        <v>0.91</v>
      </c>
      <c r="EN34" s="573">
        <v>0.80300000000000005</v>
      </c>
      <c r="EO34" s="336">
        <v>0.77</v>
      </c>
      <c r="EP34" s="337">
        <v>0.04</v>
      </c>
      <c r="EQ34" s="337">
        <v>6.4000000000000001E-2</v>
      </c>
      <c r="ER34" s="337">
        <v>0.126</v>
      </c>
      <c r="ES34" s="574">
        <v>0.877</v>
      </c>
      <c r="ET34" s="574">
        <v>0.85099999999999998</v>
      </c>
      <c r="EU34" s="574">
        <v>0.71</v>
      </c>
      <c r="EV34" s="336">
        <v>0.65</v>
      </c>
      <c r="EW34" s="337">
        <v>0.1</v>
      </c>
      <c r="EX34" s="337">
        <v>0.124</v>
      </c>
      <c r="EY34" s="337">
        <v>0.126</v>
      </c>
      <c r="EZ34" s="571">
        <v>0.65100000000000002</v>
      </c>
      <c r="FA34" s="332">
        <v>0.63300000000000001</v>
      </c>
      <c r="FB34" s="332">
        <v>9.6000000000000002E-2</v>
      </c>
      <c r="FC34" s="332">
        <v>0.11799999999999999</v>
      </c>
      <c r="FD34" s="332">
        <v>0.153</v>
      </c>
      <c r="FE34" s="572">
        <v>0.64900000000000002</v>
      </c>
      <c r="FF34" s="332">
        <v>0.6</v>
      </c>
      <c r="FG34" s="332">
        <v>0.1</v>
      </c>
      <c r="FH34" s="332">
        <v>0.2</v>
      </c>
      <c r="FI34" s="261">
        <v>0.1</v>
      </c>
      <c r="FJ34" s="572">
        <v>0.47499999999999998</v>
      </c>
      <c r="FK34" s="261">
        <v>0.64900000000000002</v>
      </c>
      <c r="FL34" s="332">
        <v>7.0000000000000007E-2</v>
      </c>
      <c r="FM34" s="332">
        <v>6.0999999999999999E-2</v>
      </c>
      <c r="FN34" s="332">
        <v>0.22</v>
      </c>
      <c r="FO34" s="572">
        <v>0.83799999999999997</v>
      </c>
      <c r="FP34" s="332">
        <v>0.625</v>
      </c>
      <c r="FQ34" s="332">
        <v>0.125</v>
      </c>
      <c r="FR34" s="332">
        <v>0.125</v>
      </c>
      <c r="FS34" s="332">
        <v>0.125</v>
      </c>
      <c r="FT34" s="572">
        <v>0.73899999999999999</v>
      </c>
      <c r="FU34" s="338">
        <v>0.94399999999999995</v>
      </c>
      <c r="FV34" s="383"/>
      <c r="FW34" s="383"/>
      <c r="FX34" s="339">
        <v>0.9</v>
      </c>
      <c r="FY34" s="339">
        <v>0.1</v>
      </c>
      <c r="FZ34" s="339">
        <v>1</v>
      </c>
      <c r="GA34" s="383"/>
      <c r="GB34" s="383"/>
      <c r="GC34" s="340">
        <v>169</v>
      </c>
      <c r="GD34" s="341">
        <v>290</v>
      </c>
      <c r="GE34" s="413">
        <v>0.58275862068965523</v>
      </c>
      <c r="GF34" s="609">
        <v>157</v>
      </c>
      <c r="GG34" s="609">
        <v>294</v>
      </c>
      <c r="GH34" s="354">
        <v>0.53401360544217691</v>
      </c>
      <c r="GI34" s="572">
        <v>0.7</v>
      </c>
      <c r="GJ34" s="575">
        <v>0.3</v>
      </c>
      <c r="GK34" s="823">
        <v>16</v>
      </c>
      <c r="GL34" s="576">
        <v>72</v>
      </c>
      <c r="GM34" s="607">
        <v>0.18181818181818182</v>
      </c>
      <c r="GN34" s="574">
        <v>0.28000000000000003</v>
      </c>
      <c r="GO34" s="574">
        <v>0.72</v>
      </c>
      <c r="GP34" s="576">
        <v>14</v>
      </c>
      <c r="GQ34" s="576">
        <v>89</v>
      </c>
      <c r="GR34" s="608">
        <v>0.15730337078651685</v>
      </c>
      <c r="GS34" s="576">
        <v>3</v>
      </c>
      <c r="GT34" s="581">
        <v>0.18478260869565216</v>
      </c>
      <c r="GU34" s="895"/>
      <c r="GV34" s="896"/>
      <c r="GW34" s="897" t="s">
        <v>469</v>
      </c>
      <c r="GX34" s="578">
        <v>7</v>
      </c>
      <c r="GY34" s="578">
        <v>85</v>
      </c>
      <c r="GZ34" s="350">
        <v>8.2352941176470587E-2</v>
      </c>
      <c r="HA34" s="572">
        <v>7.0000000000000104E-2</v>
      </c>
      <c r="HB34" s="572">
        <v>0.92999999999999994</v>
      </c>
      <c r="HC34" s="610">
        <v>0.12080536912751678</v>
      </c>
      <c r="HD34" s="819">
        <v>18</v>
      </c>
      <c r="HE34" s="819">
        <v>149</v>
      </c>
      <c r="HF34" s="677">
        <v>0.1376</v>
      </c>
      <c r="HG34" s="677">
        <v>0.86240000000000006</v>
      </c>
      <c r="HH34" s="611">
        <v>6.7226890756302518E-2</v>
      </c>
      <c r="HI34" s="609">
        <v>8</v>
      </c>
      <c r="HJ34" s="609">
        <v>119</v>
      </c>
      <c r="HK34" s="679">
        <v>7.8799999999999995E-2</v>
      </c>
      <c r="HL34" s="963">
        <v>0.92120000000000002</v>
      </c>
      <c r="HM34" s="610">
        <v>1.7857142857142856E-2</v>
      </c>
      <c r="HN34" s="819">
        <v>1</v>
      </c>
      <c r="HO34" s="819">
        <v>56</v>
      </c>
      <c r="HP34" s="574">
        <v>4.4545454545999993E-2</v>
      </c>
      <c r="HQ34" s="581">
        <v>0.95545454545399999</v>
      </c>
      <c r="HR34" s="611">
        <v>0.11585365853658537</v>
      </c>
      <c r="HS34" s="609">
        <v>19</v>
      </c>
      <c r="HT34" s="609">
        <v>164</v>
      </c>
      <c r="HU34" s="572">
        <v>7.8799999999999995E-2</v>
      </c>
      <c r="HV34" s="572">
        <v>0.92120000000000002</v>
      </c>
      <c r="HW34" s="611">
        <v>0.11224489795918367</v>
      </c>
      <c r="HX34" s="609">
        <v>11</v>
      </c>
      <c r="HY34" s="609">
        <v>98</v>
      </c>
      <c r="HZ34" s="572">
        <v>7.8799999999999995E-2</v>
      </c>
      <c r="IA34" s="572">
        <v>0.92120000000000002</v>
      </c>
      <c r="IB34" s="610">
        <v>2.6737967914438502E-2</v>
      </c>
      <c r="IC34" s="819">
        <v>10</v>
      </c>
      <c r="ID34" s="819">
        <v>374</v>
      </c>
      <c r="IE34" s="607">
        <v>2.620967741935484E-2</v>
      </c>
      <c r="IF34" s="819">
        <v>13</v>
      </c>
      <c r="IG34" s="819">
        <v>496</v>
      </c>
      <c r="IH34" s="574">
        <v>0.03</v>
      </c>
      <c r="II34" s="574">
        <v>0.97</v>
      </c>
      <c r="IJ34" s="611">
        <v>0.14285714285714285</v>
      </c>
      <c r="IK34" s="609">
        <v>5</v>
      </c>
      <c r="IL34" s="609">
        <v>35</v>
      </c>
      <c r="IM34" s="572">
        <v>4.7600000000000003E-2</v>
      </c>
      <c r="IN34" s="575">
        <v>0.95240000000000002</v>
      </c>
      <c r="IO34" s="582">
        <v>0</v>
      </c>
      <c r="IP34" s="356">
        <v>3</v>
      </c>
      <c r="IQ34" s="356">
        <v>3</v>
      </c>
      <c r="IR34" s="356">
        <v>2</v>
      </c>
      <c r="IS34" s="583">
        <v>3.5900000000000001E-2</v>
      </c>
      <c r="IT34" s="359">
        <v>0.04</v>
      </c>
      <c r="IU34" s="359">
        <v>0.04</v>
      </c>
      <c r="IV34" s="848" t="s">
        <v>28</v>
      </c>
      <c r="IW34" s="360">
        <v>0.8</v>
      </c>
      <c r="IX34" s="849">
        <v>0.2</v>
      </c>
      <c r="IY34" s="804">
        <v>-0.21406201412642709</v>
      </c>
      <c r="IZ34" s="694">
        <v>-19275</v>
      </c>
      <c r="JA34" s="694">
        <v>90044</v>
      </c>
      <c r="JB34" s="1014">
        <v>1.0080977078405757E-2</v>
      </c>
      <c r="JC34" s="694">
        <v>17023</v>
      </c>
      <c r="JD34" s="694">
        <v>1688626</v>
      </c>
      <c r="JE34" s="359">
        <v>1.1000000000000001</v>
      </c>
      <c r="JF34" s="359">
        <v>0.1</v>
      </c>
      <c r="JG34" s="359">
        <v>-1.1000000000000001</v>
      </c>
      <c r="JH34" s="361">
        <v>-0.1</v>
      </c>
      <c r="JI34" s="362">
        <v>0.85399999999999998</v>
      </c>
      <c r="JJ34" s="360">
        <v>0.78051865907653384</v>
      </c>
      <c r="JK34" s="360">
        <v>0.2694813409234661</v>
      </c>
      <c r="JL34" s="360">
        <v>0.05</v>
      </c>
      <c r="JM34" s="363">
        <v>0.68051865907653386</v>
      </c>
      <c r="JN34" s="583">
        <v>0.374</v>
      </c>
      <c r="JO34" s="365">
        <v>0.32</v>
      </c>
      <c r="JP34" s="359">
        <v>0.73</v>
      </c>
      <c r="JQ34" s="359">
        <v>0.05</v>
      </c>
      <c r="JR34" s="361">
        <v>0.22</v>
      </c>
      <c r="JS34" s="585">
        <v>-1.89E-2</v>
      </c>
      <c r="JT34" s="356"/>
      <c r="JU34" s="356"/>
      <c r="JV34" s="364">
        <v>-1.2E-2</v>
      </c>
      <c r="JW34" s="356"/>
      <c r="JX34" s="356"/>
      <c r="JY34" s="364">
        <v>0.05</v>
      </c>
      <c r="JZ34" s="364">
        <v>0.05</v>
      </c>
      <c r="KA34" s="364">
        <v>0.05</v>
      </c>
      <c r="KB34" s="364">
        <v>-0.05</v>
      </c>
      <c r="KC34" s="364">
        <v>-0.05</v>
      </c>
      <c r="KD34" s="364">
        <v>-0.05</v>
      </c>
      <c r="KE34" s="583">
        <v>0.46500000000000002</v>
      </c>
      <c r="KF34" s="365">
        <v>0.45120176018315716</v>
      </c>
      <c r="KG34" s="365">
        <v>0.44879823981684286</v>
      </c>
      <c r="KH34" s="365">
        <v>0.05</v>
      </c>
      <c r="KI34" s="365">
        <v>0.1</v>
      </c>
      <c r="KJ34" s="365">
        <v>0.05</v>
      </c>
      <c r="KK34" s="366">
        <v>0.35120176018315719</v>
      </c>
      <c r="KL34" s="585">
        <v>0.86899999999999999</v>
      </c>
      <c r="KM34" s="364">
        <v>0.85</v>
      </c>
      <c r="KN34" s="364">
        <v>0.15</v>
      </c>
      <c r="KO34" s="587"/>
      <c r="KP34" s="191">
        <v>6</v>
      </c>
      <c r="KQ34" s="191">
        <v>2</v>
      </c>
      <c r="KR34" s="192">
        <v>8</v>
      </c>
      <c r="KS34" s="689"/>
      <c r="KT34" s="195">
        <v>0.8</v>
      </c>
      <c r="KU34" s="371">
        <v>0.2</v>
      </c>
      <c r="KV34" s="689"/>
      <c r="KW34" s="197">
        <v>0.6</v>
      </c>
      <c r="KX34" s="197">
        <v>0.25</v>
      </c>
      <c r="KY34" s="368">
        <v>0.15</v>
      </c>
      <c r="KZ34" s="689"/>
      <c r="LA34" s="285">
        <v>-0.1</v>
      </c>
      <c r="LB34" s="285">
        <v>-0.1</v>
      </c>
      <c r="LC34" s="285">
        <v>-0.1</v>
      </c>
      <c r="LD34" s="690"/>
      <c r="LE34" s="691">
        <v>43626</v>
      </c>
      <c r="LF34" s="596">
        <v>574334</v>
      </c>
      <c r="LG34" s="689"/>
      <c r="LH34" s="385">
        <v>0.75</v>
      </c>
      <c r="LI34" s="195">
        <v>0.55000000000000004</v>
      </c>
      <c r="LJ34" s="195">
        <v>0.1</v>
      </c>
      <c r="LK34" s="371">
        <v>0.35</v>
      </c>
      <c r="LL34" s="285"/>
      <c r="LM34" s="197">
        <v>0.8</v>
      </c>
      <c r="LN34" s="197">
        <v>0.6</v>
      </c>
      <c r="LO34" s="197">
        <v>0.1</v>
      </c>
      <c r="LP34" s="368">
        <v>0.3</v>
      </c>
      <c r="LQ34" s="692"/>
      <c r="LR34" s="199">
        <v>1.9</v>
      </c>
      <c r="LS34" s="200">
        <v>2.1</v>
      </c>
    </row>
    <row r="35" spans="1:331">
      <c r="A35" s="294">
        <v>43313</v>
      </c>
      <c r="B35" s="950">
        <v>8</v>
      </c>
      <c r="C35" s="950">
        <v>2018</v>
      </c>
      <c r="D35" s="542">
        <v>8120</v>
      </c>
      <c r="E35" s="737">
        <v>1638</v>
      </c>
      <c r="F35" s="737">
        <v>955</v>
      </c>
      <c r="G35" s="737">
        <v>3184</v>
      </c>
      <c r="H35" s="741">
        <v>2343</v>
      </c>
      <c r="I35" s="737">
        <v>1815</v>
      </c>
      <c r="J35" s="736">
        <v>4</v>
      </c>
      <c r="K35" s="737">
        <v>6</v>
      </c>
      <c r="L35" s="548">
        <v>10</v>
      </c>
      <c r="M35" s="549">
        <v>1.2315270935960591E-3</v>
      </c>
      <c r="N35" s="549">
        <v>1.0197190600250714E-3</v>
      </c>
      <c r="O35" s="550">
        <v>1E-3</v>
      </c>
      <c r="P35" s="550">
        <v>5.0000000000000001E-4</v>
      </c>
      <c r="Q35" s="551">
        <v>5.0000000000000001E-4</v>
      </c>
      <c r="R35" s="736">
        <v>3</v>
      </c>
      <c r="S35" s="553">
        <v>0.75</v>
      </c>
      <c r="T35" s="554">
        <v>0.25</v>
      </c>
      <c r="U35" s="554">
        <v>0.15</v>
      </c>
      <c r="V35" s="617">
        <v>0.6</v>
      </c>
      <c r="W35" s="736">
        <v>4</v>
      </c>
      <c r="X35" s="553">
        <v>0.66666666666666663</v>
      </c>
      <c r="Y35" s="555">
        <v>0.25</v>
      </c>
      <c r="Z35" s="555">
        <v>0.15</v>
      </c>
      <c r="AA35" s="556">
        <v>0.6</v>
      </c>
      <c r="AB35" s="557"/>
      <c r="AC35" s="558"/>
      <c r="AD35" s="559"/>
      <c r="AE35" s="558"/>
      <c r="AF35" s="558"/>
      <c r="AG35" s="559"/>
      <c r="AH35" s="558"/>
      <c r="AI35" s="558"/>
      <c r="AJ35" s="559"/>
      <c r="AK35" s="560">
        <v>0.33200000000000002</v>
      </c>
      <c r="AL35" s="561">
        <v>0.66799999999999993</v>
      </c>
      <c r="AM35" s="754">
        <v>0</v>
      </c>
      <c r="AN35" s="563"/>
      <c r="AO35" s="563"/>
      <c r="AP35" s="133">
        <v>0.28000000000000003</v>
      </c>
      <c r="AQ35" s="298">
        <v>0.12</v>
      </c>
      <c r="AR35" s="754">
        <v>0</v>
      </c>
      <c r="AS35" s="563"/>
      <c r="AT35" s="563"/>
      <c r="AU35" s="297">
        <v>0.1</v>
      </c>
      <c r="AV35" s="298">
        <v>0.1</v>
      </c>
      <c r="AW35" s="562"/>
      <c r="AX35" s="759">
        <v>0</v>
      </c>
      <c r="AY35" s="564"/>
      <c r="AZ35" s="299"/>
      <c r="BA35" s="299">
        <v>5.0000000000000001E-3</v>
      </c>
      <c r="BB35" s="299">
        <v>2.5999999999999999E-3</v>
      </c>
      <c r="BC35" s="299">
        <v>2.3999999999999998E-3</v>
      </c>
      <c r="BD35" s="300"/>
      <c r="BE35" s="562"/>
      <c r="BF35" s="759">
        <v>1</v>
      </c>
      <c r="BG35" s="564"/>
      <c r="BH35" s="299">
        <v>4.0000000000000001E-3</v>
      </c>
      <c r="BI35" s="299">
        <v>2E-3</v>
      </c>
      <c r="BJ35" s="300">
        <v>1E-3</v>
      </c>
      <c r="BK35" s="764">
        <v>4.8800000000000003E-2</v>
      </c>
      <c r="BL35" s="302">
        <v>0.04</v>
      </c>
      <c r="BM35" s="303">
        <v>0.02</v>
      </c>
      <c r="BN35" s="754">
        <v>21</v>
      </c>
      <c r="BO35" s="759">
        <v>17</v>
      </c>
      <c r="BP35" s="759">
        <v>4</v>
      </c>
      <c r="BQ35" s="613">
        <v>0.80952380952380953</v>
      </c>
      <c r="BR35" s="305">
        <v>0.2</v>
      </c>
      <c r="BS35" s="305">
        <v>0.2</v>
      </c>
      <c r="BT35" s="305">
        <v>0.6</v>
      </c>
      <c r="BU35" s="759">
        <v>5</v>
      </c>
      <c r="BV35" s="759">
        <v>4</v>
      </c>
      <c r="BW35" s="614">
        <v>0.8</v>
      </c>
      <c r="BX35" s="765" t="s">
        <v>28</v>
      </c>
      <c r="BY35" s="569">
        <v>0.8</v>
      </c>
      <c r="BZ35" s="375">
        <v>0.2</v>
      </c>
      <c r="CA35" s="562"/>
      <c r="CB35" s="563"/>
      <c r="CC35" s="563"/>
      <c r="CD35" s="519"/>
      <c r="CE35" s="321">
        <v>0.27500000000000002</v>
      </c>
      <c r="CF35" s="321">
        <v>9.5000000000000001E-2</v>
      </c>
      <c r="CG35" s="321">
        <v>0.63</v>
      </c>
      <c r="CH35" s="570"/>
      <c r="CI35" s="562"/>
      <c r="CJ35" s="759">
        <v>12</v>
      </c>
      <c r="CK35" s="759"/>
      <c r="CL35" s="519"/>
      <c r="CM35" s="519">
        <v>0.99099999999999999</v>
      </c>
      <c r="CN35" s="376">
        <v>8.9999999999999993E-3</v>
      </c>
      <c r="CO35" s="695">
        <v>1</v>
      </c>
      <c r="CP35" s="602">
        <v>673000</v>
      </c>
      <c r="CQ35" s="603">
        <v>650000</v>
      </c>
      <c r="CR35" s="378">
        <v>23000</v>
      </c>
      <c r="CS35" s="378">
        <v>1500000</v>
      </c>
      <c r="CT35" s="378">
        <v>-500000</v>
      </c>
      <c r="CU35" s="604">
        <v>0</v>
      </c>
      <c r="CV35" s="605">
        <v>1389000</v>
      </c>
      <c r="CW35" s="606">
        <v>1215000</v>
      </c>
      <c r="CX35" s="326">
        <v>0.14320987654320988</v>
      </c>
      <c r="CY35" s="326">
        <v>0.4</v>
      </c>
      <c r="CZ35" s="326">
        <v>-0.2</v>
      </c>
      <c r="DA35" s="285">
        <v>-0.2</v>
      </c>
      <c r="DB35" s="390"/>
      <c r="DC35" s="311">
        <v>0.05</v>
      </c>
      <c r="DD35" s="321">
        <v>0.02</v>
      </c>
      <c r="DE35" s="321">
        <v>0.93</v>
      </c>
      <c r="DF35" s="730">
        <v>1.2999999999999999E-2</v>
      </c>
      <c r="DG35" s="285">
        <v>0.15</v>
      </c>
      <c r="DH35" s="285">
        <v>-0.2</v>
      </c>
      <c r="DI35" s="285">
        <v>-0.1</v>
      </c>
      <c r="DJ35" s="322">
        <v>-0.1</v>
      </c>
      <c r="DK35" s="285">
        <v>-0.05</v>
      </c>
      <c r="DL35" s="285">
        <v>-0.05</v>
      </c>
      <c r="DM35" s="733">
        <v>6.0999999999999999E-2</v>
      </c>
      <c r="DN35" s="285"/>
      <c r="DO35" s="754">
        <v>91</v>
      </c>
      <c r="DP35" s="324">
        <v>0.9</v>
      </c>
      <c r="DQ35" s="324">
        <v>119.1</v>
      </c>
      <c r="DR35" s="733">
        <v>0.97699999999999998</v>
      </c>
      <c r="DS35" s="981"/>
      <c r="DT35" s="981"/>
      <c r="DU35" s="613">
        <v>0.05</v>
      </c>
      <c r="DV35" s="983">
        <v>0.95</v>
      </c>
      <c r="DW35" s="802">
        <v>1</v>
      </c>
      <c r="DX35" s="326">
        <v>0.05</v>
      </c>
      <c r="DY35" s="327">
        <v>0.95</v>
      </c>
      <c r="DZ35" s="686"/>
      <c r="EA35" s="687">
        <v>8.9999999999999993E-3</v>
      </c>
      <c r="EB35" s="687">
        <v>4.1000000000000002E-2</v>
      </c>
      <c r="EC35" s="688">
        <v>0.95</v>
      </c>
      <c r="ED35" s="571">
        <v>0.83499999999999996</v>
      </c>
      <c r="EE35" s="261">
        <v>0.78</v>
      </c>
      <c r="EF35" s="261">
        <v>0.08</v>
      </c>
      <c r="EG35" s="261">
        <v>0.04</v>
      </c>
      <c r="EH35" s="261">
        <v>0.1</v>
      </c>
      <c r="EI35" s="572">
        <v>0.98799999999999999</v>
      </c>
      <c r="EJ35" s="572">
        <v>0.73899999999999999</v>
      </c>
      <c r="EK35" s="572">
        <v>0.77600000000000002</v>
      </c>
      <c r="EL35" s="572">
        <v>0.88500000000000001</v>
      </c>
      <c r="EM35" s="572">
        <v>0.91100000000000003</v>
      </c>
      <c r="EN35" s="573">
        <v>0.81699999999999995</v>
      </c>
      <c r="EO35" s="336">
        <v>0.77</v>
      </c>
      <c r="EP35" s="337">
        <v>0.04</v>
      </c>
      <c r="EQ35" s="337">
        <v>6.4000000000000001E-2</v>
      </c>
      <c r="ER35" s="337">
        <v>0.126</v>
      </c>
      <c r="ES35" s="574">
        <v>0.86399999999999999</v>
      </c>
      <c r="ET35" s="574">
        <v>0.83799999999999997</v>
      </c>
      <c r="EU35" s="574">
        <v>0.76400000000000001</v>
      </c>
      <c r="EV35" s="336">
        <v>0.65</v>
      </c>
      <c r="EW35" s="337">
        <v>0.1</v>
      </c>
      <c r="EX35" s="337">
        <v>0.124</v>
      </c>
      <c r="EY35" s="337">
        <v>0.126</v>
      </c>
      <c r="EZ35" s="571">
        <v>0.69299999999999995</v>
      </c>
      <c r="FA35" s="332">
        <v>0.63300000000000001</v>
      </c>
      <c r="FB35" s="332">
        <v>9.6000000000000002E-2</v>
      </c>
      <c r="FC35" s="332">
        <v>0.11799999999999999</v>
      </c>
      <c r="FD35" s="332">
        <v>0.153</v>
      </c>
      <c r="FE35" s="572">
        <v>0.63900000000000001</v>
      </c>
      <c r="FF35" s="332">
        <v>0.6</v>
      </c>
      <c r="FG35" s="332">
        <v>0.1</v>
      </c>
      <c r="FH35" s="332">
        <v>0.2</v>
      </c>
      <c r="FI35" s="261">
        <v>0.1</v>
      </c>
      <c r="FJ35" s="572">
        <v>0.57099999999999995</v>
      </c>
      <c r="FK35" s="261">
        <v>0.64900000000000002</v>
      </c>
      <c r="FL35" s="332">
        <v>7.0000000000000007E-2</v>
      </c>
      <c r="FM35" s="332">
        <v>6.0999999999999999E-2</v>
      </c>
      <c r="FN35" s="332">
        <v>0.22</v>
      </c>
      <c r="FO35" s="572">
        <v>0.82</v>
      </c>
      <c r="FP35" s="332">
        <v>0.625</v>
      </c>
      <c r="FQ35" s="332">
        <v>0.125</v>
      </c>
      <c r="FR35" s="332">
        <v>0.125</v>
      </c>
      <c r="FS35" s="332">
        <v>0.125</v>
      </c>
      <c r="FT35" s="572">
        <v>0.80300000000000005</v>
      </c>
      <c r="FU35" s="338">
        <v>0.94099999999999995</v>
      </c>
      <c r="FV35" s="383"/>
      <c r="FW35" s="383"/>
      <c r="FX35" s="339">
        <v>0.9</v>
      </c>
      <c r="FY35" s="339">
        <v>0.1</v>
      </c>
      <c r="FZ35" s="339">
        <v>1</v>
      </c>
      <c r="GA35" s="383"/>
      <c r="GB35" s="383"/>
      <c r="GC35" s="340">
        <v>188</v>
      </c>
      <c r="GD35" s="341">
        <v>315</v>
      </c>
      <c r="GE35" s="413">
        <v>0.59682539682539681</v>
      </c>
      <c r="GF35" s="609">
        <v>168</v>
      </c>
      <c r="GG35" s="609">
        <v>325</v>
      </c>
      <c r="GH35" s="354">
        <v>0.51692307692307693</v>
      </c>
      <c r="GI35" s="572">
        <v>0.7</v>
      </c>
      <c r="GJ35" s="575">
        <v>0.3</v>
      </c>
      <c r="GK35" s="823">
        <v>19</v>
      </c>
      <c r="GL35" s="576">
        <v>86</v>
      </c>
      <c r="GM35" s="607">
        <v>0.18095238095238095</v>
      </c>
      <c r="GN35" s="574">
        <v>0.3</v>
      </c>
      <c r="GO35" s="574">
        <v>0.7</v>
      </c>
      <c r="GP35" s="576">
        <v>19</v>
      </c>
      <c r="GQ35" s="576">
        <v>103</v>
      </c>
      <c r="GR35" s="608">
        <v>0.18446601941747573</v>
      </c>
      <c r="GS35" s="576">
        <v>10</v>
      </c>
      <c r="GT35" s="581">
        <v>0.25663716814159293</v>
      </c>
      <c r="GU35" s="895"/>
      <c r="GV35" s="896"/>
      <c r="GW35" s="897" t="s">
        <v>469</v>
      </c>
      <c r="GX35" s="578">
        <v>10</v>
      </c>
      <c r="GY35" s="578">
        <v>85</v>
      </c>
      <c r="GZ35" s="350">
        <v>0.11764705882352941</v>
      </c>
      <c r="HA35" s="572">
        <v>8.0000000000000099E-2</v>
      </c>
      <c r="HB35" s="572">
        <v>0.91999999999999993</v>
      </c>
      <c r="HC35" s="610">
        <v>0.13071895424836602</v>
      </c>
      <c r="HD35" s="819">
        <v>20</v>
      </c>
      <c r="HE35" s="819">
        <v>153</v>
      </c>
      <c r="HF35" s="677">
        <v>0.13039999999999999</v>
      </c>
      <c r="HG35" s="677">
        <v>0.86960000000000004</v>
      </c>
      <c r="HH35" s="611">
        <v>2.6490066225165563E-2</v>
      </c>
      <c r="HI35" s="609">
        <v>4</v>
      </c>
      <c r="HJ35" s="609">
        <v>151</v>
      </c>
      <c r="HK35" s="679">
        <v>7.5200000000000003E-2</v>
      </c>
      <c r="HL35" s="963">
        <v>0.92479999999999996</v>
      </c>
      <c r="HM35" s="610">
        <v>5.1724137931034482E-2</v>
      </c>
      <c r="HN35" s="819">
        <v>3</v>
      </c>
      <c r="HO35" s="819">
        <v>58</v>
      </c>
      <c r="HP35" s="574">
        <v>4.272727272799999E-2</v>
      </c>
      <c r="HQ35" s="581">
        <v>0.95727272727199997</v>
      </c>
      <c r="HR35" s="611">
        <v>5.9459459459459463E-2</v>
      </c>
      <c r="HS35" s="609">
        <v>11</v>
      </c>
      <c r="HT35" s="609">
        <v>185</v>
      </c>
      <c r="HU35" s="572">
        <v>7.5200000000000003E-2</v>
      </c>
      <c r="HV35" s="572">
        <v>0.92479999999999996</v>
      </c>
      <c r="HW35" s="611">
        <v>0.10344827586206896</v>
      </c>
      <c r="HX35" s="609">
        <v>9</v>
      </c>
      <c r="HY35" s="609">
        <v>87</v>
      </c>
      <c r="HZ35" s="572">
        <v>7.5200000000000003E-2</v>
      </c>
      <c r="IA35" s="572">
        <v>0.92479999999999996</v>
      </c>
      <c r="IB35" s="610">
        <v>2.8888888888888888E-2</v>
      </c>
      <c r="IC35" s="819">
        <v>13</v>
      </c>
      <c r="ID35" s="819">
        <v>450</v>
      </c>
      <c r="IE35" s="607">
        <v>2.3219814241486069E-2</v>
      </c>
      <c r="IF35" s="819">
        <v>15</v>
      </c>
      <c r="IG35" s="819">
        <v>646</v>
      </c>
      <c r="IH35" s="574">
        <v>0.03</v>
      </c>
      <c r="II35" s="574">
        <v>0.97</v>
      </c>
      <c r="IJ35" s="611">
        <v>4.5454545454545456E-2</v>
      </c>
      <c r="IK35" s="609">
        <v>2</v>
      </c>
      <c r="IL35" s="609">
        <v>44</v>
      </c>
      <c r="IM35" s="572">
        <v>4.5400000000000003E-2</v>
      </c>
      <c r="IN35" s="575">
        <v>0.9546</v>
      </c>
      <c r="IO35" s="582">
        <v>3</v>
      </c>
      <c r="IP35" s="356">
        <v>3</v>
      </c>
      <c r="IQ35" s="356">
        <v>3</v>
      </c>
      <c r="IR35" s="356">
        <v>2</v>
      </c>
      <c r="IS35" s="583">
        <v>1.8599999999999998E-2</v>
      </c>
      <c r="IT35" s="359">
        <v>0.04</v>
      </c>
      <c r="IU35" s="359">
        <v>0.04</v>
      </c>
      <c r="IV35" s="848" t="s">
        <v>28</v>
      </c>
      <c r="IW35" s="360">
        <v>0.8</v>
      </c>
      <c r="IX35" s="849">
        <v>0.2</v>
      </c>
      <c r="IY35" s="804">
        <v>-0.20122047244094488</v>
      </c>
      <c r="IZ35" s="694">
        <v>-30666</v>
      </c>
      <c r="JA35" s="694">
        <v>152400</v>
      </c>
      <c r="JB35" s="1014">
        <v>-3.5651858996389543E-3</v>
      </c>
      <c r="JC35" s="694">
        <v>-7718</v>
      </c>
      <c r="JD35" s="694">
        <v>2164824</v>
      </c>
      <c r="JE35" s="359">
        <v>1.1000000000000001</v>
      </c>
      <c r="JF35" s="359">
        <v>0.1</v>
      </c>
      <c r="JG35" s="359">
        <v>-1.1000000000000001</v>
      </c>
      <c r="JH35" s="361">
        <v>-0.1</v>
      </c>
      <c r="JI35" s="362">
        <v>0.91900000000000004</v>
      </c>
      <c r="JJ35" s="360">
        <v>0.9348513598987982</v>
      </c>
      <c r="JK35" s="360">
        <v>0.11514864010120174</v>
      </c>
      <c r="JL35" s="360">
        <v>0.05</v>
      </c>
      <c r="JM35" s="363">
        <v>0.83485135989879822</v>
      </c>
      <c r="JN35" s="583">
        <v>0.53500000000000003</v>
      </c>
      <c r="JO35" s="365">
        <v>0.45</v>
      </c>
      <c r="JP35" s="359">
        <v>0.60000000000000009</v>
      </c>
      <c r="JQ35" s="359">
        <v>0.05</v>
      </c>
      <c r="JR35" s="361">
        <v>0.35</v>
      </c>
      <c r="JS35" s="585">
        <v>-1.3599999999999999E-2</v>
      </c>
      <c r="JT35" s="356"/>
      <c r="JU35" s="356"/>
      <c r="JV35" s="364">
        <v>-3.3999999999999998E-3</v>
      </c>
      <c r="JW35" s="356"/>
      <c r="JX35" s="356"/>
      <c r="JY35" s="364">
        <v>0.05</v>
      </c>
      <c r="JZ35" s="364">
        <v>0.05</v>
      </c>
      <c r="KA35" s="364">
        <v>0.05</v>
      </c>
      <c r="KB35" s="364">
        <v>-0.05</v>
      </c>
      <c r="KC35" s="364">
        <v>-0.05</v>
      </c>
      <c r="KD35" s="364">
        <v>-0.05</v>
      </c>
      <c r="KE35" s="583">
        <v>0.432</v>
      </c>
      <c r="KF35" s="365">
        <v>0.4112211578366205</v>
      </c>
      <c r="KG35" s="365">
        <v>0.48877884216337941</v>
      </c>
      <c r="KH35" s="365">
        <v>0.05</v>
      </c>
      <c r="KI35" s="365">
        <v>0.1</v>
      </c>
      <c r="KJ35" s="365">
        <v>0.05</v>
      </c>
      <c r="KK35" s="366">
        <v>0.31122115783662052</v>
      </c>
      <c r="KL35" s="585">
        <v>0.875</v>
      </c>
      <c r="KM35" s="364">
        <v>0.85</v>
      </c>
      <c r="KN35" s="364">
        <v>0.15</v>
      </c>
      <c r="KO35" s="587"/>
      <c r="KP35" s="191">
        <v>6</v>
      </c>
      <c r="KQ35" s="191">
        <v>2</v>
      </c>
      <c r="KR35" s="192">
        <v>8</v>
      </c>
      <c r="KS35" s="689"/>
      <c r="KT35" s="195">
        <v>0.8</v>
      </c>
      <c r="KU35" s="371">
        <v>0.2</v>
      </c>
      <c r="KV35" s="689"/>
      <c r="KW35" s="197">
        <v>0.6</v>
      </c>
      <c r="KX35" s="197">
        <v>0.25</v>
      </c>
      <c r="KY35" s="368">
        <v>0.15</v>
      </c>
      <c r="KZ35" s="689"/>
      <c r="LA35" s="285">
        <v>-0.1</v>
      </c>
      <c r="LB35" s="285">
        <v>-0.1</v>
      </c>
      <c r="LC35" s="285">
        <v>-0.1</v>
      </c>
      <c r="LD35" s="690"/>
      <c r="LE35" s="691">
        <v>48592</v>
      </c>
      <c r="LF35" s="596">
        <v>569368</v>
      </c>
      <c r="LG35" s="689"/>
      <c r="LH35" s="385">
        <v>0.75</v>
      </c>
      <c r="LI35" s="195">
        <v>0.55000000000000004</v>
      </c>
      <c r="LJ35" s="195">
        <v>0.1</v>
      </c>
      <c r="LK35" s="371">
        <v>0.35</v>
      </c>
      <c r="LL35" s="285"/>
      <c r="LM35" s="197">
        <v>0.8</v>
      </c>
      <c r="LN35" s="197">
        <v>0.6</v>
      </c>
      <c r="LO35" s="197">
        <v>0.1</v>
      </c>
      <c r="LP35" s="368">
        <v>0.3</v>
      </c>
      <c r="LQ35" s="692"/>
      <c r="LR35" s="199">
        <v>1.9</v>
      </c>
      <c r="LS35" s="200">
        <v>2.1</v>
      </c>
    </row>
    <row r="36" spans="1:331">
      <c r="A36" s="294">
        <v>43344</v>
      </c>
      <c r="B36" s="950">
        <v>9</v>
      </c>
      <c r="C36" s="950">
        <v>2018</v>
      </c>
      <c r="D36" s="542">
        <v>7063</v>
      </c>
      <c r="E36" s="737">
        <v>1219</v>
      </c>
      <c r="F36" s="737">
        <v>857</v>
      </c>
      <c r="G36" s="737">
        <v>2866</v>
      </c>
      <c r="H36" s="741">
        <v>2121</v>
      </c>
      <c r="I36" s="737">
        <v>1805</v>
      </c>
      <c r="J36" s="736">
        <v>0</v>
      </c>
      <c r="K36" s="737">
        <v>2</v>
      </c>
      <c r="L36" s="548">
        <v>2</v>
      </c>
      <c r="M36" s="549">
        <v>2.8316579357213649E-4</v>
      </c>
      <c r="N36" s="549">
        <v>1.0197190600250714E-3</v>
      </c>
      <c r="O36" s="550">
        <v>1E-3</v>
      </c>
      <c r="P36" s="550">
        <v>5.0000000000000001E-4</v>
      </c>
      <c r="Q36" s="551">
        <v>5.0000000000000001E-4</v>
      </c>
      <c r="R36" s="736">
        <v>0</v>
      </c>
      <c r="S36" s="553">
        <v>1</v>
      </c>
      <c r="T36" s="554">
        <v>0.25</v>
      </c>
      <c r="U36" s="554">
        <v>0.15</v>
      </c>
      <c r="V36" s="617">
        <v>0.6</v>
      </c>
      <c r="W36" s="736">
        <v>2</v>
      </c>
      <c r="X36" s="553">
        <v>1</v>
      </c>
      <c r="Y36" s="555">
        <v>0.25</v>
      </c>
      <c r="Z36" s="555">
        <v>0.15</v>
      </c>
      <c r="AA36" s="556">
        <v>0.6</v>
      </c>
      <c r="AB36" s="557"/>
      <c r="AC36" s="558"/>
      <c r="AD36" s="559"/>
      <c r="AE36" s="558"/>
      <c r="AF36" s="558"/>
      <c r="AG36" s="559"/>
      <c r="AH36" s="558"/>
      <c r="AI36" s="558"/>
      <c r="AJ36" s="559"/>
      <c r="AK36" s="560">
        <v>0.41499999999999998</v>
      </c>
      <c r="AL36" s="561">
        <v>0.58499999999999996</v>
      </c>
      <c r="AM36" s="754">
        <v>0</v>
      </c>
      <c r="AN36" s="752">
        <v>0</v>
      </c>
      <c r="AO36" s="757">
        <v>0</v>
      </c>
      <c r="AP36" s="133">
        <v>0.28000000000000003</v>
      </c>
      <c r="AQ36" s="134">
        <v>0.12</v>
      </c>
      <c r="AR36" s="754">
        <v>0</v>
      </c>
      <c r="AS36" s="752">
        <v>0</v>
      </c>
      <c r="AT36" s="588">
        <v>0</v>
      </c>
      <c r="AU36" s="136">
        <v>0.1</v>
      </c>
      <c r="AV36" s="137">
        <v>0.1</v>
      </c>
      <c r="AW36" s="761">
        <v>0</v>
      </c>
      <c r="AX36" s="759">
        <v>0</v>
      </c>
      <c r="AY36" s="760">
        <v>0</v>
      </c>
      <c r="AZ36" s="302"/>
      <c r="BA36" s="302">
        <v>5.0000000000000001E-3</v>
      </c>
      <c r="BB36" s="302">
        <v>2.5999999999999999E-3</v>
      </c>
      <c r="BC36" s="302">
        <v>2.3999999999999998E-3</v>
      </c>
      <c r="BD36" s="303"/>
      <c r="BE36" s="761">
        <v>1</v>
      </c>
      <c r="BF36" s="759">
        <v>0</v>
      </c>
      <c r="BG36" s="760">
        <v>5.54016620498615E-4</v>
      </c>
      <c r="BH36" s="176">
        <v>4.0000000000000001E-3</v>
      </c>
      <c r="BI36" s="176">
        <v>2E-3</v>
      </c>
      <c r="BJ36" s="372">
        <v>1E-3</v>
      </c>
      <c r="BK36" s="764">
        <v>4.7399999999999998E-2</v>
      </c>
      <c r="BL36" s="302">
        <v>0.04</v>
      </c>
      <c r="BM36" s="303">
        <v>0.02</v>
      </c>
      <c r="BN36" s="754">
        <v>18</v>
      </c>
      <c r="BO36" s="759">
        <v>14</v>
      </c>
      <c r="BP36" s="759">
        <v>4</v>
      </c>
      <c r="BQ36" s="613">
        <v>0.77777777777777779</v>
      </c>
      <c r="BR36" s="305">
        <v>0.2</v>
      </c>
      <c r="BS36" s="305">
        <v>0.2</v>
      </c>
      <c r="BT36" s="305">
        <v>0.6</v>
      </c>
      <c r="BU36" s="759">
        <v>4</v>
      </c>
      <c r="BV36" s="759">
        <v>4</v>
      </c>
      <c r="BW36" s="614">
        <v>1</v>
      </c>
      <c r="BX36" s="765" t="s">
        <v>28</v>
      </c>
      <c r="BY36" s="569">
        <v>0.8</v>
      </c>
      <c r="BZ36" s="375">
        <v>0.2</v>
      </c>
      <c r="CA36" s="562"/>
      <c r="CB36" s="563"/>
      <c r="CC36" s="563"/>
      <c r="CD36" s="519"/>
      <c r="CE36" s="321">
        <v>0.35</v>
      </c>
      <c r="CF36" s="321">
        <v>9.5000000000000001E-2</v>
      </c>
      <c r="CG36" s="321">
        <v>0.55500000000000005</v>
      </c>
      <c r="CH36" s="570"/>
      <c r="CI36" s="761">
        <v>107</v>
      </c>
      <c r="CJ36" s="759">
        <v>79</v>
      </c>
      <c r="CK36" s="759">
        <v>107</v>
      </c>
      <c r="CL36" s="801">
        <v>1</v>
      </c>
      <c r="CM36" s="613">
        <v>0.99099999999999999</v>
      </c>
      <c r="CN36" s="314">
        <v>8.9999999999999993E-3</v>
      </c>
      <c r="CO36" s="695">
        <v>1</v>
      </c>
      <c r="CP36" s="602">
        <v>388000</v>
      </c>
      <c r="CQ36" s="603">
        <v>375000</v>
      </c>
      <c r="CR36" s="378">
        <v>13000</v>
      </c>
      <c r="CS36" s="378">
        <v>1500000</v>
      </c>
      <c r="CT36" s="378">
        <v>-500000</v>
      </c>
      <c r="CU36" s="604">
        <v>0</v>
      </c>
      <c r="CV36" s="605">
        <v>1626000</v>
      </c>
      <c r="CW36" s="606">
        <v>1622000</v>
      </c>
      <c r="CX36" s="326">
        <v>2.4660912453760789E-3</v>
      </c>
      <c r="CY36" s="326">
        <v>0.4</v>
      </c>
      <c r="CZ36" s="326">
        <v>-0.2</v>
      </c>
      <c r="DA36" s="285">
        <v>-0.2</v>
      </c>
      <c r="DB36" s="381">
        <v>1</v>
      </c>
      <c r="DC36" s="306">
        <v>0.05</v>
      </c>
      <c r="DD36" s="305">
        <v>0.02</v>
      </c>
      <c r="DE36" s="305">
        <v>0.93</v>
      </c>
      <c r="DF36" s="730">
        <v>6.0000000000000001E-3</v>
      </c>
      <c r="DG36" s="285">
        <v>0.15</v>
      </c>
      <c r="DH36" s="285">
        <v>-0.2</v>
      </c>
      <c r="DI36" s="285">
        <v>-0.1</v>
      </c>
      <c r="DJ36" s="322">
        <v>-0.1</v>
      </c>
      <c r="DK36" s="285">
        <v>-0.05</v>
      </c>
      <c r="DL36" s="285">
        <v>-0.05</v>
      </c>
      <c r="DM36" s="733">
        <v>8.2000000000000003E-2</v>
      </c>
      <c r="DN36" s="285"/>
      <c r="DO36" s="754">
        <v>90</v>
      </c>
      <c r="DP36" s="324">
        <v>0.9</v>
      </c>
      <c r="DQ36" s="324">
        <v>119.1</v>
      </c>
      <c r="DR36" s="733">
        <v>0.92200000000000004</v>
      </c>
      <c r="DS36" s="981"/>
      <c r="DT36" s="981"/>
      <c r="DU36" s="613">
        <v>0.05</v>
      </c>
      <c r="DV36" s="983">
        <v>0.95</v>
      </c>
      <c r="DW36" s="802">
        <v>1</v>
      </c>
      <c r="DX36" s="326">
        <v>0.05</v>
      </c>
      <c r="DY36" s="327">
        <v>0.95</v>
      </c>
      <c r="DZ36" s="693">
        <v>1</v>
      </c>
      <c r="EA36" s="329">
        <v>8.9999999999999993E-3</v>
      </c>
      <c r="EB36" s="329">
        <v>4.1000000000000002E-2</v>
      </c>
      <c r="EC36" s="330">
        <v>0.95</v>
      </c>
      <c r="ED36" s="571">
        <v>0.76600000000000001</v>
      </c>
      <c r="EE36" s="261">
        <v>0.78</v>
      </c>
      <c r="EF36" s="261">
        <v>0.08</v>
      </c>
      <c r="EG36" s="261">
        <v>0.04</v>
      </c>
      <c r="EH36" s="261">
        <v>0.1</v>
      </c>
      <c r="EI36" s="572">
        <v>0.84199999999999997</v>
      </c>
      <c r="EJ36" s="572">
        <v>0.71199999999999997</v>
      </c>
      <c r="EK36" s="572">
        <v>0.79600000000000004</v>
      </c>
      <c r="EL36" s="572">
        <v>0.80700000000000005</v>
      </c>
      <c r="EM36" s="572">
        <v>0.70099999999999996</v>
      </c>
      <c r="EN36" s="573">
        <v>0.81599999999999995</v>
      </c>
      <c r="EO36" s="336">
        <v>0.77</v>
      </c>
      <c r="EP36" s="337">
        <v>0.04</v>
      </c>
      <c r="EQ36" s="337">
        <v>6.4000000000000001E-2</v>
      </c>
      <c r="ER36" s="337">
        <v>0.126</v>
      </c>
      <c r="ES36" s="574">
        <v>0.84499999999999997</v>
      </c>
      <c r="ET36" s="574">
        <v>0.871</v>
      </c>
      <c r="EU36" s="574">
        <v>0.76300000000000001</v>
      </c>
      <c r="EV36" s="336">
        <v>0.65</v>
      </c>
      <c r="EW36" s="337">
        <v>0.1</v>
      </c>
      <c r="EX36" s="337">
        <v>0.124</v>
      </c>
      <c r="EY36" s="337">
        <v>0.126</v>
      </c>
      <c r="EZ36" s="571">
        <v>0.65700000000000003</v>
      </c>
      <c r="FA36" s="332">
        <v>0.63300000000000001</v>
      </c>
      <c r="FB36" s="332">
        <v>9.6000000000000002E-2</v>
      </c>
      <c r="FC36" s="332">
        <v>0.11799999999999999</v>
      </c>
      <c r="FD36" s="332">
        <v>0.153</v>
      </c>
      <c r="FE36" s="572">
        <v>0.57099999999999995</v>
      </c>
      <c r="FF36" s="332">
        <v>0.6</v>
      </c>
      <c r="FG36" s="332">
        <v>0.1</v>
      </c>
      <c r="FH36" s="332">
        <v>0.2</v>
      </c>
      <c r="FI36" s="261">
        <v>0.1</v>
      </c>
      <c r="FJ36" s="572">
        <v>0.63200000000000001</v>
      </c>
      <c r="FK36" s="261">
        <v>0.64900000000000002</v>
      </c>
      <c r="FL36" s="332">
        <v>7.0000000000000007E-2</v>
      </c>
      <c r="FM36" s="332">
        <v>6.0999999999999999E-2</v>
      </c>
      <c r="FN36" s="332">
        <v>0.22</v>
      </c>
      <c r="FO36" s="572">
        <v>0.71899999999999997</v>
      </c>
      <c r="FP36" s="332">
        <v>0.625</v>
      </c>
      <c r="FQ36" s="332">
        <v>0.125</v>
      </c>
      <c r="FR36" s="332">
        <v>0.125</v>
      </c>
      <c r="FS36" s="332">
        <v>0.125</v>
      </c>
      <c r="FT36" s="572">
        <v>0.72199999999999998</v>
      </c>
      <c r="FU36" s="338">
        <v>0.79500000000000004</v>
      </c>
      <c r="FV36" s="383"/>
      <c r="FW36" s="383"/>
      <c r="FX36" s="339">
        <v>0.9</v>
      </c>
      <c r="FY36" s="339">
        <v>0.1</v>
      </c>
      <c r="FZ36" s="339">
        <v>1</v>
      </c>
      <c r="GA36" s="383"/>
      <c r="GB36" s="383"/>
      <c r="GC36" s="340">
        <v>171</v>
      </c>
      <c r="GD36" s="341">
        <v>306</v>
      </c>
      <c r="GE36" s="413">
        <v>0.55882352941176472</v>
      </c>
      <c r="GF36" s="609">
        <v>154</v>
      </c>
      <c r="GG36" s="609">
        <v>280</v>
      </c>
      <c r="GH36" s="354">
        <v>0.55000000000000004</v>
      </c>
      <c r="GI36" s="572">
        <v>0.7</v>
      </c>
      <c r="GJ36" s="575">
        <v>0.3</v>
      </c>
      <c r="GK36" s="823">
        <v>23</v>
      </c>
      <c r="GL36" s="576">
        <v>65</v>
      </c>
      <c r="GM36" s="607">
        <v>0.26136363636363635</v>
      </c>
      <c r="GN36" s="574">
        <v>0.32</v>
      </c>
      <c r="GO36" s="574">
        <v>0.67999999999999994</v>
      </c>
      <c r="GP36" s="576">
        <v>23</v>
      </c>
      <c r="GQ36" s="576">
        <v>92</v>
      </c>
      <c r="GR36" s="608">
        <v>0.25</v>
      </c>
      <c r="GS36" s="576">
        <v>5</v>
      </c>
      <c r="GT36" s="581">
        <v>0.28865979381443296</v>
      </c>
      <c r="GU36" s="895"/>
      <c r="GV36" s="896"/>
      <c r="GW36" s="897" t="s">
        <v>469</v>
      </c>
      <c r="GX36" s="578">
        <v>5</v>
      </c>
      <c r="GY36" s="578">
        <v>78</v>
      </c>
      <c r="GZ36" s="350">
        <v>6.4102564102564097E-2</v>
      </c>
      <c r="HA36" s="572">
        <v>9.0000000000000094E-2</v>
      </c>
      <c r="HB36" s="572">
        <v>0.90999999999999992</v>
      </c>
      <c r="HC36" s="610">
        <v>0.11475409836065574</v>
      </c>
      <c r="HD36" s="819">
        <v>14</v>
      </c>
      <c r="HE36" s="819">
        <v>122</v>
      </c>
      <c r="HF36" s="677">
        <v>0.1232</v>
      </c>
      <c r="HG36" s="677">
        <v>0.87680000000000002</v>
      </c>
      <c r="HH36" s="611">
        <v>2.8846153846153848E-2</v>
      </c>
      <c r="HI36" s="609">
        <v>3</v>
      </c>
      <c r="HJ36" s="609">
        <v>104</v>
      </c>
      <c r="HK36" s="679">
        <v>7.1599999999999997E-2</v>
      </c>
      <c r="HL36" s="963">
        <v>0.9284</v>
      </c>
      <c r="HM36" s="610">
        <v>5.5555555555555552E-2</v>
      </c>
      <c r="HN36" s="819">
        <v>3</v>
      </c>
      <c r="HO36" s="819">
        <v>54</v>
      </c>
      <c r="HP36" s="574">
        <v>4.0909090909999987E-2</v>
      </c>
      <c r="HQ36" s="581">
        <v>0.95909090909000005</v>
      </c>
      <c r="HR36" s="611">
        <v>9.4240837696335081E-2</v>
      </c>
      <c r="HS36" s="609">
        <v>18</v>
      </c>
      <c r="HT36" s="609">
        <v>191</v>
      </c>
      <c r="HU36" s="572">
        <v>7.1599999999999997E-2</v>
      </c>
      <c r="HV36" s="572">
        <v>0.9284</v>
      </c>
      <c r="HW36" s="611">
        <v>8.1081081081081086E-2</v>
      </c>
      <c r="HX36" s="609">
        <v>6</v>
      </c>
      <c r="HY36" s="609">
        <v>74</v>
      </c>
      <c r="HZ36" s="572">
        <v>7.1599999999999997E-2</v>
      </c>
      <c r="IA36" s="572">
        <v>0.9284</v>
      </c>
      <c r="IB36" s="610">
        <v>3.125E-2</v>
      </c>
      <c r="IC36" s="819">
        <v>12</v>
      </c>
      <c r="ID36" s="819">
        <v>384</v>
      </c>
      <c r="IE36" s="607">
        <v>2.903225806451613E-2</v>
      </c>
      <c r="IF36" s="819">
        <v>18</v>
      </c>
      <c r="IG36" s="819">
        <v>620</v>
      </c>
      <c r="IH36" s="574">
        <v>0.03</v>
      </c>
      <c r="II36" s="574">
        <v>0.97</v>
      </c>
      <c r="IJ36" s="611">
        <v>0.12820512820512819</v>
      </c>
      <c r="IK36" s="609">
        <v>5</v>
      </c>
      <c r="IL36" s="609">
        <v>39</v>
      </c>
      <c r="IM36" s="572">
        <v>4.3200000000000002E-2</v>
      </c>
      <c r="IN36" s="575">
        <v>0.95679999999999998</v>
      </c>
      <c r="IO36" s="582">
        <v>4</v>
      </c>
      <c r="IP36" s="356">
        <v>3</v>
      </c>
      <c r="IQ36" s="356">
        <v>3</v>
      </c>
      <c r="IR36" s="356">
        <v>2</v>
      </c>
      <c r="IS36" s="583">
        <v>1.6E-2</v>
      </c>
      <c r="IT36" s="359">
        <v>0.04</v>
      </c>
      <c r="IU36" s="359">
        <v>0.04</v>
      </c>
      <c r="IV36" s="848" t="s">
        <v>28</v>
      </c>
      <c r="IW36" s="360">
        <v>0.8</v>
      </c>
      <c r="IX36" s="849">
        <v>0.2</v>
      </c>
      <c r="IY36" s="804">
        <v>-0.16694149431712316</v>
      </c>
      <c r="IZ36" s="694">
        <v>-35839</v>
      </c>
      <c r="JA36" s="694">
        <v>214680</v>
      </c>
      <c r="JB36" s="1014">
        <v>-2.5091406307253534E-3</v>
      </c>
      <c r="JC36" s="694">
        <v>-6608</v>
      </c>
      <c r="JD36" s="694">
        <v>2633571</v>
      </c>
      <c r="JE36" s="359">
        <v>1.1000000000000001</v>
      </c>
      <c r="JF36" s="359">
        <v>0.1</v>
      </c>
      <c r="JG36" s="359">
        <v>-1.1000000000000001</v>
      </c>
      <c r="JH36" s="361">
        <v>-0.1</v>
      </c>
      <c r="JI36" s="362">
        <v>0.81699999999999995</v>
      </c>
      <c r="JJ36" s="360">
        <v>0.85947712418300659</v>
      </c>
      <c r="JK36" s="360">
        <v>0.19052287581699334</v>
      </c>
      <c r="JL36" s="360">
        <v>0.05</v>
      </c>
      <c r="JM36" s="363">
        <v>0.75947712418300661</v>
      </c>
      <c r="JN36" s="583">
        <v>0.63600000000000001</v>
      </c>
      <c r="JO36" s="365">
        <v>0.69</v>
      </c>
      <c r="JP36" s="359">
        <v>0.36</v>
      </c>
      <c r="JQ36" s="359">
        <v>0.05</v>
      </c>
      <c r="JR36" s="361">
        <v>0.59</v>
      </c>
      <c r="JS36" s="585">
        <v>-4.0000000000000002E-4</v>
      </c>
      <c r="JT36" s="356"/>
      <c r="JU36" s="356"/>
      <c r="JV36" s="364">
        <v>-2.2800000000000001E-2</v>
      </c>
      <c r="JW36" s="356"/>
      <c r="JX36" s="356"/>
      <c r="JY36" s="364">
        <v>0.05</v>
      </c>
      <c r="JZ36" s="364">
        <v>0.05</v>
      </c>
      <c r="KA36" s="364">
        <v>0.05</v>
      </c>
      <c r="KB36" s="364">
        <v>-0.05</v>
      </c>
      <c r="KC36" s="364">
        <v>-0.05</v>
      </c>
      <c r="KD36" s="364">
        <v>-0.05</v>
      </c>
      <c r="KE36" s="583">
        <v>0.46300000000000002</v>
      </c>
      <c r="KF36" s="365">
        <v>0.43162683313541172</v>
      </c>
      <c r="KG36" s="365">
        <v>0.4683731668645883</v>
      </c>
      <c r="KH36" s="365">
        <v>0.05</v>
      </c>
      <c r="KI36" s="365">
        <v>0.1</v>
      </c>
      <c r="KJ36" s="365">
        <v>0.05</v>
      </c>
      <c r="KK36" s="366">
        <v>0.33162683313541175</v>
      </c>
      <c r="KL36" s="585">
        <v>0.91700000000000004</v>
      </c>
      <c r="KM36" s="364">
        <v>0.85</v>
      </c>
      <c r="KN36" s="364">
        <v>0.15</v>
      </c>
      <c r="KO36" s="612">
        <v>13</v>
      </c>
      <c r="KP36" s="191">
        <v>6</v>
      </c>
      <c r="KQ36" s="191">
        <v>2</v>
      </c>
      <c r="KR36" s="192">
        <v>8</v>
      </c>
      <c r="KS36" s="593">
        <v>1</v>
      </c>
      <c r="KT36" s="195">
        <v>0.8</v>
      </c>
      <c r="KU36" s="371">
        <v>0.2</v>
      </c>
      <c r="KV36" s="591">
        <v>0.5</v>
      </c>
      <c r="KW36" s="197">
        <v>0.6</v>
      </c>
      <c r="KX36" s="197">
        <v>0.25</v>
      </c>
      <c r="KY36" s="368">
        <v>0.15</v>
      </c>
      <c r="KZ36" s="593">
        <v>0.16300000000000001</v>
      </c>
      <c r="LA36" s="385">
        <v>-0.1</v>
      </c>
      <c r="LB36" s="385">
        <v>-0.1</v>
      </c>
      <c r="LC36" s="385">
        <v>-0.1</v>
      </c>
      <c r="LD36" s="594">
        <v>23750</v>
      </c>
      <c r="LE36" s="691">
        <v>53560</v>
      </c>
      <c r="LF36" s="596">
        <v>564400</v>
      </c>
      <c r="LG36" s="593">
        <v>0.47</v>
      </c>
      <c r="LH36" s="385">
        <v>0.75</v>
      </c>
      <c r="LI36" s="195">
        <v>0.55000000000000004</v>
      </c>
      <c r="LJ36" s="195">
        <v>0.1</v>
      </c>
      <c r="LK36" s="371">
        <v>0.35</v>
      </c>
      <c r="LL36" s="592">
        <v>0.54</v>
      </c>
      <c r="LM36" s="197">
        <v>0.8</v>
      </c>
      <c r="LN36" s="197">
        <v>0.6</v>
      </c>
      <c r="LO36" s="197">
        <v>0.1</v>
      </c>
      <c r="LP36" s="368">
        <v>0.3</v>
      </c>
      <c r="LQ36" s="597">
        <v>1</v>
      </c>
      <c r="LR36" s="199">
        <v>1.9</v>
      </c>
      <c r="LS36" s="200">
        <v>2.1</v>
      </c>
    </row>
    <row r="37" spans="1:331">
      <c r="A37" s="294">
        <v>43374</v>
      </c>
      <c r="B37" s="950">
        <v>10</v>
      </c>
      <c r="C37" s="950">
        <v>2018</v>
      </c>
      <c r="D37" s="542">
        <v>8293</v>
      </c>
      <c r="E37" s="737">
        <v>1483</v>
      </c>
      <c r="F37" s="737">
        <v>1039</v>
      </c>
      <c r="G37" s="737">
        <v>3326</v>
      </c>
      <c r="H37" s="741">
        <v>2445</v>
      </c>
      <c r="I37" s="737">
        <v>1772</v>
      </c>
      <c r="J37" s="736">
        <v>1</v>
      </c>
      <c r="K37" s="737">
        <v>4</v>
      </c>
      <c r="L37" s="548">
        <v>5</v>
      </c>
      <c r="M37" s="549">
        <v>6.0291812371879902E-4</v>
      </c>
      <c r="N37" s="549">
        <v>1.0197190600250714E-3</v>
      </c>
      <c r="O37" s="550">
        <v>1E-3</v>
      </c>
      <c r="P37" s="550">
        <v>5.0000000000000001E-4</v>
      </c>
      <c r="Q37" s="551">
        <v>5.0000000000000001E-4</v>
      </c>
      <c r="R37" s="736">
        <v>0</v>
      </c>
      <c r="S37" s="553">
        <v>0</v>
      </c>
      <c r="T37" s="554">
        <v>0.25</v>
      </c>
      <c r="U37" s="554">
        <v>0.15</v>
      </c>
      <c r="V37" s="617">
        <v>0.6</v>
      </c>
      <c r="W37" s="736">
        <v>4</v>
      </c>
      <c r="X37" s="553">
        <v>1</v>
      </c>
      <c r="Y37" s="555">
        <v>0.25</v>
      </c>
      <c r="Z37" s="555">
        <v>0.15</v>
      </c>
      <c r="AA37" s="556">
        <v>0.6</v>
      </c>
      <c r="AB37" s="736">
        <v>38</v>
      </c>
      <c r="AC37" s="737">
        <v>62</v>
      </c>
      <c r="AD37" s="749">
        <v>0.61290322580645162</v>
      </c>
      <c r="AE37" s="737">
        <v>5</v>
      </c>
      <c r="AF37" s="737">
        <v>6</v>
      </c>
      <c r="AG37" s="749">
        <v>0.83333333333333337</v>
      </c>
      <c r="AH37" s="737">
        <v>9</v>
      </c>
      <c r="AI37" s="737">
        <v>13</v>
      </c>
      <c r="AJ37" s="749">
        <v>0.69230769230769229</v>
      </c>
      <c r="AK37" s="554">
        <v>0.5</v>
      </c>
      <c r="AL37" s="617">
        <v>0.5</v>
      </c>
      <c r="AM37" s="754">
        <v>1</v>
      </c>
      <c r="AN37" s="563"/>
      <c r="AO37" s="563"/>
      <c r="AP37" s="133">
        <v>0.28000000000000003</v>
      </c>
      <c r="AQ37" s="298">
        <v>0.12</v>
      </c>
      <c r="AR37" s="754">
        <v>0</v>
      </c>
      <c r="AS37" s="563"/>
      <c r="AT37" s="563"/>
      <c r="AU37" s="297">
        <v>0.1</v>
      </c>
      <c r="AV37" s="298">
        <v>0.1</v>
      </c>
      <c r="AW37" s="562"/>
      <c r="AX37" s="759">
        <v>0</v>
      </c>
      <c r="AY37" s="564"/>
      <c r="AZ37" s="299"/>
      <c r="BA37" s="299">
        <v>5.0000000000000001E-3</v>
      </c>
      <c r="BB37" s="299">
        <v>2.5999999999999999E-3</v>
      </c>
      <c r="BC37" s="299">
        <v>2.3999999999999998E-3</v>
      </c>
      <c r="BD37" s="300"/>
      <c r="BE37" s="562"/>
      <c r="BF37" s="759">
        <v>0</v>
      </c>
      <c r="BG37" s="564"/>
      <c r="BH37" s="299">
        <v>4.0000000000000001E-3</v>
      </c>
      <c r="BI37" s="299">
        <v>2E-3</v>
      </c>
      <c r="BJ37" s="300">
        <v>1E-3</v>
      </c>
      <c r="BK37" s="764">
        <v>5.3400000000000003E-2</v>
      </c>
      <c r="BL37" s="302">
        <v>0.04</v>
      </c>
      <c r="BM37" s="303">
        <v>0.02</v>
      </c>
      <c r="BN37" s="754">
        <v>44</v>
      </c>
      <c r="BO37" s="759">
        <v>40</v>
      </c>
      <c r="BP37" s="759">
        <v>4</v>
      </c>
      <c r="BQ37" s="613">
        <v>0.90909090909090906</v>
      </c>
      <c r="BR37" s="305">
        <v>0.2</v>
      </c>
      <c r="BS37" s="305">
        <v>0.2</v>
      </c>
      <c r="BT37" s="305">
        <v>0.6</v>
      </c>
      <c r="BU37" s="759">
        <v>10</v>
      </c>
      <c r="BV37" s="759">
        <v>7</v>
      </c>
      <c r="BW37" s="614">
        <v>0.7</v>
      </c>
      <c r="BX37" s="765" t="s">
        <v>28</v>
      </c>
      <c r="BY37" s="569">
        <v>0.8</v>
      </c>
      <c r="BZ37" s="375">
        <v>0.2</v>
      </c>
      <c r="CA37" s="562"/>
      <c r="CB37" s="563"/>
      <c r="CC37" s="563"/>
      <c r="CD37" s="519"/>
      <c r="CE37" s="321">
        <v>0.42499999999999999</v>
      </c>
      <c r="CF37" s="321">
        <v>9.5000000000000001E-2</v>
      </c>
      <c r="CG37" s="321">
        <v>0.48000000000000004</v>
      </c>
      <c r="CH37" s="570"/>
      <c r="CI37" s="562"/>
      <c r="CJ37" s="759">
        <v>15</v>
      </c>
      <c r="CK37" s="759">
        <v>15</v>
      </c>
      <c r="CL37" s="519"/>
      <c r="CM37" s="519">
        <v>0.99099999999999999</v>
      </c>
      <c r="CN37" s="376">
        <v>8.9999999999999993E-3</v>
      </c>
      <c r="CO37" s="695">
        <v>1</v>
      </c>
      <c r="CP37" s="602">
        <v>166000</v>
      </c>
      <c r="CQ37" s="603">
        <v>150000</v>
      </c>
      <c r="CR37" s="378">
        <v>16000</v>
      </c>
      <c r="CS37" s="378">
        <v>1500000</v>
      </c>
      <c r="CT37" s="378">
        <v>-500000</v>
      </c>
      <c r="CU37" s="604">
        <v>0</v>
      </c>
      <c r="CV37" s="605">
        <v>2011000</v>
      </c>
      <c r="CW37" s="606">
        <v>2035000</v>
      </c>
      <c r="CX37" s="326">
        <v>-1.1793611793611793E-2</v>
      </c>
      <c r="CY37" s="326">
        <v>0.4</v>
      </c>
      <c r="CZ37" s="326">
        <v>-0.2</v>
      </c>
      <c r="DA37" s="285">
        <v>-0.2</v>
      </c>
      <c r="DB37" s="390"/>
      <c r="DC37" s="311">
        <v>0.05</v>
      </c>
      <c r="DD37" s="321">
        <v>0.02</v>
      </c>
      <c r="DE37" s="321">
        <v>0.93</v>
      </c>
      <c r="DF37" s="730">
        <v>2.5000000000000001E-2</v>
      </c>
      <c r="DG37" s="285">
        <v>0.15</v>
      </c>
      <c r="DH37" s="285">
        <v>-0.2</v>
      </c>
      <c r="DI37" s="285">
        <v>-0.1</v>
      </c>
      <c r="DJ37" s="322">
        <v>-0.1</v>
      </c>
      <c r="DK37" s="285">
        <v>-0.05</v>
      </c>
      <c r="DL37" s="285">
        <v>-0.05</v>
      </c>
      <c r="DM37" s="733">
        <v>9.1999999999999998E-2</v>
      </c>
      <c r="DN37" s="285"/>
      <c r="DO37" s="754">
        <v>92</v>
      </c>
      <c r="DP37" s="324">
        <v>0.9</v>
      </c>
      <c r="DQ37" s="324">
        <v>119.1</v>
      </c>
      <c r="DR37" s="733">
        <v>0.878</v>
      </c>
      <c r="DS37" s="981"/>
      <c r="DT37" s="981"/>
      <c r="DU37" s="613">
        <v>0.05</v>
      </c>
      <c r="DV37" s="983">
        <v>0.95</v>
      </c>
      <c r="DW37" s="802">
        <v>1</v>
      </c>
      <c r="DX37" s="326">
        <v>0.05</v>
      </c>
      <c r="DY37" s="327">
        <v>0.95</v>
      </c>
      <c r="DZ37" s="686"/>
      <c r="EA37" s="687">
        <v>8.9999999999999993E-3</v>
      </c>
      <c r="EB37" s="687">
        <v>4.1000000000000002E-2</v>
      </c>
      <c r="EC37" s="688">
        <v>0.95</v>
      </c>
      <c r="ED37" s="571">
        <v>0.79</v>
      </c>
      <c r="EE37" s="261">
        <v>0.78</v>
      </c>
      <c r="EF37" s="261">
        <v>0.08</v>
      </c>
      <c r="EG37" s="261">
        <v>0.04</v>
      </c>
      <c r="EH37" s="261">
        <v>0.1</v>
      </c>
      <c r="EI37" s="572">
        <v>0.92300000000000004</v>
      </c>
      <c r="EJ37" s="572">
        <v>0.71499999999999997</v>
      </c>
      <c r="EK37" s="572">
        <v>0.81</v>
      </c>
      <c r="EL37" s="572">
        <v>0.79700000000000004</v>
      </c>
      <c r="EM37" s="572">
        <v>0.79900000000000004</v>
      </c>
      <c r="EN37" s="573">
        <v>0.78700000000000003</v>
      </c>
      <c r="EO37" s="336">
        <v>0.77</v>
      </c>
      <c r="EP37" s="337">
        <v>0.04</v>
      </c>
      <c r="EQ37" s="337">
        <v>6.4000000000000001E-2</v>
      </c>
      <c r="ER37" s="337">
        <v>0.126</v>
      </c>
      <c r="ES37" s="574">
        <v>0.85099999999999998</v>
      </c>
      <c r="ET37" s="574">
        <v>0.82499999999999996</v>
      </c>
      <c r="EU37" s="574">
        <v>0.70599999999999996</v>
      </c>
      <c r="EV37" s="336">
        <v>0.65</v>
      </c>
      <c r="EW37" s="337">
        <v>0.1</v>
      </c>
      <c r="EX37" s="337">
        <v>0.124</v>
      </c>
      <c r="EY37" s="337">
        <v>0.126</v>
      </c>
      <c r="EZ37" s="571">
        <v>0.76600000000000001</v>
      </c>
      <c r="FA37" s="332">
        <v>0.63300000000000001</v>
      </c>
      <c r="FB37" s="332">
        <v>9.6000000000000002E-2</v>
      </c>
      <c r="FC37" s="332">
        <v>0.11799999999999999</v>
      </c>
      <c r="FD37" s="332">
        <v>0.153</v>
      </c>
      <c r="FE37" s="572">
        <v>0.68899999999999995</v>
      </c>
      <c r="FF37" s="332">
        <v>0.6</v>
      </c>
      <c r="FG37" s="332">
        <v>0.1</v>
      </c>
      <c r="FH37" s="332">
        <v>0.2</v>
      </c>
      <c r="FI37" s="261">
        <v>0.1</v>
      </c>
      <c r="FJ37" s="572">
        <v>0.77800000000000002</v>
      </c>
      <c r="FK37" s="261">
        <v>0.64900000000000002</v>
      </c>
      <c r="FL37" s="332">
        <v>7.0000000000000007E-2</v>
      </c>
      <c r="FM37" s="332">
        <v>6.0999999999999999E-2</v>
      </c>
      <c r="FN37" s="332">
        <v>0.22</v>
      </c>
      <c r="FO37" s="572">
        <v>0.77600000000000002</v>
      </c>
      <c r="FP37" s="332">
        <v>0.625</v>
      </c>
      <c r="FQ37" s="332">
        <v>0.125</v>
      </c>
      <c r="FR37" s="332">
        <v>0.125</v>
      </c>
      <c r="FS37" s="332">
        <v>0.125</v>
      </c>
      <c r="FT37" s="572">
        <v>0.82499999999999996</v>
      </c>
      <c r="FU37" s="338">
        <v>0.70499999999999996</v>
      </c>
      <c r="FV37" s="383"/>
      <c r="FW37" s="383"/>
      <c r="FX37" s="339">
        <v>0.9</v>
      </c>
      <c r="FY37" s="339">
        <v>0.1</v>
      </c>
      <c r="FZ37" s="339">
        <v>1</v>
      </c>
      <c r="GA37" s="383"/>
      <c r="GB37" s="383"/>
      <c r="GC37" s="340">
        <v>195</v>
      </c>
      <c r="GD37" s="341">
        <v>291</v>
      </c>
      <c r="GE37" s="413">
        <v>0.67010309278350511</v>
      </c>
      <c r="GF37" s="609">
        <v>178</v>
      </c>
      <c r="GG37" s="609">
        <v>317</v>
      </c>
      <c r="GH37" s="354">
        <v>0.56151419558359617</v>
      </c>
      <c r="GI37" s="572">
        <v>0.75</v>
      </c>
      <c r="GJ37" s="575">
        <v>0.25</v>
      </c>
      <c r="GK37" s="823"/>
      <c r="GL37" s="576"/>
      <c r="GM37" s="607"/>
      <c r="GN37" s="574">
        <v>0.34</v>
      </c>
      <c r="GO37" s="574">
        <v>0.65999999999999992</v>
      </c>
      <c r="GP37" s="576">
        <v>20</v>
      </c>
      <c r="GQ37" s="576">
        <v>89</v>
      </c>
      <c r="GR37" s="608">
        <v>0.2247191011235955</v>
      </c>
      <c r="GS37" s="576">
        <v>2</v>
      </c>
      <c r="GT37" s="581">
        <v>0.24175824175824176</v>
      </c>
      <c r="GU37" s="895"/>
      <c r="GV37" s="896"/>
      <c r="GW37" s="897" t="s">
        <v>469</v>
      </c>
      <c r="GX37" s="578">
        <v>4</v>
      </c>
      <c r="GY37" s="578">
        <v>68</v>
      </c>
      <c r="GZ37" s="350">
        <v>5.8823529411764705E-2</v>
      </c>
      <c r="HA37" s="572">
        <v>0.1</v>
      </c>
      <c r="HB37" s="572">
        <v>0.9</v>
      </c>
      <c r="HC37" s="610">
        <v>0.11801242236024845</v>
      </c>
      <c r="HD37" s="819">
        <v>19</v>
      </c>
      <c r="HE37" s="819">
        <v>161</v>
      </c>
      <c r="HF37" s="677">
        <v>0.11600000000000001</v>
      </c>
      <c r="HG37" s="677">
        <v>0.88400000000000001</v>
      </c>
      <c r="HH37" s="611">
        <v>5.185185185185185E-2</v>
      </c>
      <c r="HI37" s="609">
        <v>7</v>
      </c>
      <c r="HJ37" s="609">
        <v>135</v>
      </c>
      <c r="HK37" s="679">
        <v>6.8000000000000005E-2</v>
      </c>
      <c r="HL37" s="963">
        <v>0.93199999999999994</v>
      </c>
      <c r="HM37" s="610">
        <v>6.4516129032258063E-2</v>
      </c>
      <c r="HN37" s="819">
        <v>4</v>
      </c>
      <c r="HO37" s="819">
        <v>62</v>
      </c>
      <c r="HP37" s="574">
        <v>3.9090909091999984E-2</v>
      </c>
      <c r="HQ37" s="581">
        <v>0.96090909090800003</v>
      </c>
      <c r="HR37" s="611">
        <v>6.2015503875968991E-2</v>
      </c>
      <c r="HS37" s="609">
        <v>16</v>
      </c>
      <c r="HT37" s="609">
        <v>258</v>
      </c>
      <c r="HU37" s="572">
        <v>6.8000000000000005E-2</v>
      </c>
      <c r="HV37" s="572">
        <v>0.93199999999999994</v>
      </c>
      <c r="HW37" s="611">
        <v>0.13592233009708737</v>
      </c>
      <c r="HX37" s="609">
        <v>14</v>
      </c>
      <c r="HY37" s="609">
        <v>103</v>
      </c>
      <c r="HZ37" s="572">
        <v>6.8000000000000005E-2</v>
      </c>
      <c r="IA37" s="572">
        <v>0.93199999999999994</v>
      </c>
      <c r="IB37" s="610">
        <v>4.793028322440087E-2</v>
      </c>
      <c r="IC37" s="819">
        <v>22</v>
      </c>
      <c r="ID37" s="819">
        <v>459</v>
      </c>
      <c r="IE37" s="607">
        <v>1.4792899408284023E-2</v>
      </c>
      <c r="IF37" s="819">
        <v>10</v>
      </c>
      <c r="IG37" s="819">
        <v>676</v>
      </c>
      <c r="IH37" s="574">
        <v>0.03</v>
      </c>
      <c r="II37" s="574">
        <v>0.97</v>
      </c>
      <c r="IJ37" s="611">
        <v>9.6153846153846159E-2</v>
      </c>
      <c r="IK37" s="609">
        <v>5</v>
      </c>
      <c r="IL37" s="609">
        <v>52</v>
      </c>
      <c r="IM37" s="572">
        <v>4.1000000000000002E-2</v>
      </c>
      <c r="IN37" s="575">
        <v>0.95899999999999996</v>
      </c>
      <c r="IO37" s="582">
        <v>3</v>
      </c>
      <c r="IP37" s="356">
        <v>3</v>
      </c>
      <c r="IQ37" s="356">
        <v>3</v>
      </c>
      <c r="IR37" s="356">
        <v>2</v>
      </c>
      <c r="IS37" s="583">
        <v>5.0000000000000001E-3</v>
      </c>
      <c r="IT37" s="359">
        <v>0.04</v>
      </c>
      <c r="IU37" s="359">
        <v>0.04</v>
      </c>
      <c r="IV37" s="848" t="s">
        <v>28</v>
      </c>
      <c r="IW37" s="360">
        <v>0.8</v>
      </c>
      <c r="IX37" s="849">
        <v>0.2</v>
      </c>
      <c r="IY37" s="804">
        <v>-5.5884786369448436E-2</v>
      </c>
      <c r="IZ37" s="694">
        <v>-14117</v>
      </c>
      <c r="JA37" s="694">
        <v>252609</v>
      </c>
      <c r="JB37" s="1014">
        <v>1.1403633915111155E-2</v>
      </c>
      <c r="JC37" s="694">
        <v>35091</v>
      </c>
      <c r="JD37" s="694">
        <v>3077177</v>
      </c>
      <c r="JE37" s="359">
        <v>1.1000000000000001</v>
      </c>
      <c r="JF37" s="359">
        <v>0.1</v>
      </c>
      <c r="JG37" s="359">
        <v>-1.1000000000000001</v>
      </c>
      <c r="JH37" s="361">
        <v>-0.1</v>
      </c>
      <c r="JI37" s="362">
        <v>0.86299999999999999</v>
      </c>
      <c r="JJ37" s="360">
        <v>0.72359266287160029</v>
      </c>
      <c r="JK37" s="360">
        <v>0.32640733712839964</v>
      </c>
      <c r="JL37" s="360">
        <v>0.05</v>
      </c>
      <c r="JM37" s="363">
        <v>0.62359266287160031</v>
      </c>
      <c r="JN37" s="583">
        <v>0.68600000000000005</v>
      </c>
      <c r="JO37" s="365">
        <v>0.71</v>
      </c>
      <c r="JP37" s="359">
        <v>0.33999999999999997</v>
      </c>
      <c r="JQ37" s="359">
        <v>0.05</v>
      </c>
      <c r="JR37" s="361">
        <v>0.61</v>
      </c>
      <c r="JS37" s="585">
        <v>6.0000000000000001E-3</v>
      </c>
      <c r="JT37" s="356"/>
      <c r="JU37" s="356"/>
      <c r="JV37" s="364">
        <v>2.6167471819645734E-2</v>
      </c>
      <c r="JW37" s="356"/>
      <c r="JX37" s="356"/>
      <c r="JY37" s="364">
        <v>0.05</v>
      </c>
      <c r="JZ37" s="364">
        <v>0.05</v>
      </c>
      <c r="KA37" s="364">
        <v>0.05</v>
      </c>
      <c r="KB37" s="364">
        <v>-0.05</v>
      </c>
      <c r="KC37" s="364">
        <v>-0.05</v>
      </c>
      <c r="KD37" s="364">
        <v>-0.05</v>
      </c>
      <c r="KE37" s="583">
        <v>0.496</v>
      </c>
      <c r="KF37" s="365">
        <v>0.47949201898047378</v>
      </c>
      <c r="KG37" s="365">
        <v>0.42050798101952624</v>
      </c>
      <c r="KH37" s="365">
        <v>0.05</v>
      </c>
      <c r="KI37" s="365">
        <v>0.1</v>
      </c>
      <c r="KJ37" s="365">
        <v>0.05</v>
      </c>
      <c r="KK37" s="366">
        <v>0.3794920189804738</v>
      </c>
      <c r="KL37" s="585">
        <v>0.88600000000000001</v>
      </c>
      <c r="KM37" s="364">
        <v>0.85</v>
      </c>
      <c r="KN37" s="364">
        <v>0.15</v>
      </c>
      <c r="KO37" s="587"/>
      <c r="KP37" s="191">
        <v>6</v>
      </c>
      <c r="KQ37" s="191">
        <v>2</v>
      </c>
      <c r="KR37" s="192">
        <v>8</v>
      </c>
      <c r="KS37" s="689"/>
      <c r="KT37" s="195">
        <v>0.8</v>
      </c>
      <c r="KU37" s="371">
        <v>0.2</v>
      </c>
      <c r="KV37" s="689"/>
      <c r="KW37" s="197">
        <v>0.6</v>
      </c>
      <c r="KX37" s="197">
        <v>0.25</v>
      </c>
      <c r="KY37" s="368">
        <v>0.15</v>
      </c>
      <c r="KZ37" s="689"/>
      <c r="LA37" s="285">
        <v>-0.1</v>
      </c>
      <c r="LB37" s="285">
        <v>-0.1</v>
      </c>
      <c r="LC37" s="285">
        <v>-0.1</v>
      </c>
      <c r="LD37" s="690"/>
      <c r="LE37" s="691">
        <v>58526</v>
      </c>
      <c r="LF37" s="596">
        <v>559434</v>
      </c>
      <c r="LG37" s="689"/>
      <c r="LH37" s="385">
        <v>0.75</v>
      </c>
      <c r="LI37" s="195">
        <v>0.55000000000000004</v>
      </c>
      <c r="LJ37" s="195">
        <v>0.1</v>
      </c>
      <c r="LK37" s="371">
        <v>0.35</v>
      </c>
      <c r="LL37" s="285"/>
      <c r="LM37" s="197">
        <v>0.8</v>
      </c>
      <c r="LN37" s="197">
        <v>0.6</v>
      </c>
      <c r="LO37" s="197">
        <v>0.1</v>
      </c>
      <c r="LP37" s="368">
        <v>0.3</v>
      </c>
      <c r="LQ37" s="692"/>
      <c r="LR37" s="199">
        <v>1.9</v>
      </c>
      <c r="LS37" s="200">
        <v>2.1</v>
      </c>
    </row>
    <row r="38" spans="1:331">
      <c r="A38" s="294">
        <v>43405</v>
      </c>
      <c r="B38" s="950">
        <v>11</v>
      </c>
      <c r="C38" s="950">
        <v>2018</v>
      </c>
      <c r="D38" s="542">
        <v>7993</v>
      </c>
      <c r="E38" s="737">
        <v>1580</v>
      </c>
      <c r="F38" s="737">
        <v>927</v>
      </c>
      <c r="G38" s="737">
        <v>3059</v>
      </c>
      <c r="H38" s="741">
        <v>2427</v>
      </c>
      <c r="I38" s="737">
        <v>1813</v>
      </c>
      <c r="J38" s="736">
        <v>2</v>
      </c>
      <c r="K38" s="737">
        <v>2</v>
      </c>
      <c r="L38" s="548">
        <v>4</v>
      </c>
      <c r="M38" s="549">
        <v>5.0043788314775431E-4</v>
      </c>
      <c r="N38" s="549">
        <v>1.0197190600250714E-3</v>
      </c>
      <c r="O38" s="550">
        <v>1E-3</v>
      </c>
      <c r="P38" s="550">
        <v>5.0000000000000001E-4</v>
      </c>
      <c r="Q38" s="551">
        <v>5.0000000000000001E-4</v>
      </c>
      <c r="R38" s="736">
        <v>1</v>
      </c>
      <c r="S38" s="553">
        <v>0.5</v>
      </c>
      <c r="T38" s="554">
        <v>0.25</v>
      </c>
      <c r="U38" s="554">
        <v>0.15</v>
      </c>
      <c r="V38" s="617">
        <v>0.6</v>
      </c>
      <c r="W38" s="736">
        <v>0</v>
      </c>
      <c r="X38" s="553">
        <v>0</v>
      </c>
      <c r="Y38" s="555">
        <v>0.25</v>
      </c>
      <c r="Z38" s="555">
        <v>0.15</v>
      </c>
      <c r="AA38" s="556">
        <v>0.6</v>
      </c>
      <c r="AB38" s="557"/>
      <c r="AC38" s="558"/>
      <c r="AD38" s="559"/>
      <c r="AE38" s="558"/>
      <c r="AF38" s="558"/>
      <c r="AG38" s="559"/>
      <c r="AH38" s="558"/>
      <c r="AI38" s="558"/>
      <c r="AJ38" s="559"/>
      <c r="AK38" s="560">
        <v>0.62</v>
      </c>
      <c r="AL38" s="561">
        <v>0.38</v>
      </c>
      <c r="AM38" s="754">
        <v>2</v>
      </c>
      <c r="AN38" s="563"/>
      <c r="AO38" s="563"/>
      <c r="AP38" s="133">
        <v>0.28000000000000003</v>
      </c>
      <c r="AQ38" s="298">
        <v>0.12</v>
      </c>
      <c r="AR38" s="754">
        <v>0</v>
      </c>
      <c r="AS38" s="563"/>
      <c r="AT38" s="563"/>
      <c r="AU38" s="297">
        <v>0.1</v>
      </c>
      <c r="AV38" s="298">
        <v>0.1</v>
      </c>
      <c r="AW38" s="562"/>
      <c r="AX38" s="759">
        <v>0</v>
      </c>
      <c r="AY38" s="564"/>
      <c r="AZ38" s="299"/>
      <c r="BA38" s="299">
        <v>5.0000000000000001E-3</v>
      </c>
      <c r="BB38" s="299">
        <v>2.5999999999999999E-3</v>
      </c>
      <c r="BC38" s="299">
        <v>2.3999999999999998E-3</v>
      </c>
      <c r="BD38" s="300"/>
      <c r="BE38" s="562"/>
      <c r="BF38" s="759">
        <v>1</v>
      </c>
      <c r="BG38" s="564"/>
      <c r="BH38" s="299">
        <v>4.0000000000000001E-3</v>
      </c>
      <c r="BI38" s="299">
        <v>2E-3</v>
      </c>
      <c r="BJ38" s="300">
        <v>1E-3</v>
      </c>
      <c r="BK38" s="764">
        <v>4.6600000000000003E-2</v>
      </c>
      <c r="BL38" s="302">
        <v>0.04</v>
      </c>
      <c r="BM38" s="303">
        <v>0.02</v>
      </c>
      <c r="BN38" s="754">
        <v>35</v>
      </c>
      <c r="BO38" s="759">
        <v>27</v>
      </c>
      <c r="BP38" s="759">
        <v>8</v>
      </c>
      <c r="BQ38" s="613">
        <v>0.77142857142857146</v>
      </c>
      <c r="BR38" s="305">
        <v>0.2</v>
      </c>
      <c r="BS38" s="305">
        <v>0.2</v>
      </c>
      <c r="BT38" s="305">
        <v>0.6</v>
      </c>
      <c r="BU38" s="759">
        <v>7</v>
      </c>
      <c r="BV38" s="759">
        <v>7</v>
      </c>
      <c r="BW38" s="614">
        <v>1</v>
      </c>
      <c r="BX38" s="765" t="s">
        <v>28</v>
      </c>
      <c r="BY38" s="569">
        <v>0.8</v>
      </c>
      <c r="BZ38" s="375">
        <v>0.2</v>
      </c>
      <c r="CA38" s="754">
        <v>22</v>
      </c>
      <c r="CB38" s="759">
        <v>22</v>
      </c>
      <c r="CC38" s="759">
        <v>124</v>
      </c>
      <c r="CD38" s="613">
        <v>0.17741935483870969</v>
      </c>
      <c r="CE38" s="305">
        <v>0.5</v>
      </c>
      <c r="CF38" s="305">
        <v>9.5000000000000001E-2</v>
      </c>
      <c r="CG38" s="305">
        <v>0.40500000000000003</v>
      </c>
      <c r="CH38" s="614">
        <v>0.17741935483870969</v>
      </c>
      <c r="CI38" s="562"/>
      <c r="CJ38" s="759">
        <v>8</v>
      </c>
      <c r="CK38" s="759">
        <v>8</v>
      </c>
      <c r="CL38" s="519"/>
      <c r="CM38" s="519">
        <v>0.99099999999999999</v>
      </c>
      <c r="CN38" s="376">
        <v>8.9999999999999993E-3</v>
      </c>
      <c r="CO38" s="695">
        <v>1</v>
      </c>
      <c r="CP38" s="602">
        <v>46000</v>
      </c>
      <c r="CQ38" s="603">
        <v>0</v>
      </c>
      <c r="CR38" s="378">
        <v>46000</v>
      </c>
      <c r="CS38" s="378">
        <v>1500000</v>
      </c>
      <c r="CT38" s="378">
        <v>-500000</v>
      </c>
      <c r="CU38" s="604">
        <v>0</v>
      </c>
      <c r="CV38" s="605">
        <v>2407000</v>
      </c>
      <c r="CW38" s="606">
        <v>2450000</v>
      </c>
      <c r="CX38" s="326">
        <v>-1.7551020408163264E-2</v>
      </c>
      <c r="CY38" s="326">
        <v>0.4</v>
      </c>
      <c r="CZ38" s="326">
        <v>-0.2</v>
      </c>
      <c r="DA38" s="285">
        <v>-0.2</v>
      </c>
      <c r="DB38" s="390"/>
      <c r="DC38" s="311">
        <v>0.05</v>
      </c>
      <c r="DD38" s="321">
        <v>0.02</v>
      </c>
      <c r="DE38" s="321">
        <v>0.93</v>
      </c>
      <c r="DF38" s="730">
        <v>3.5000000000000003E-2</v>
      </c>
      <c r="DG38" s="285">
        <v>0.15</v>
      </c>
      <c r="DH38" s="285">
        <v>-0.2</v>
      </c>
      <c r="DI38" s="285">
        <v>-0.1</v>
      </c>
      <c r="DJ38" s="322">
        <v>-0.1</v>
      </c>
      <c r="DK38" s="285">
        <v>-0.05</v>
      </c>
      <c r="DL38" s="285">
        <v>-0.05</v>
      </c>
      <c r="DM38" s="733">
        <v>9.4E-2</v>
      </c>
      <c r="DN38" s="285"/>
      <c r="DO38" s="754">
        <v>105</v>
      </c>
      <c r="DP38" s="324">
        <v>0.9</v>
      </c>
      <c r="DQ38" s="324">
        <v>119.1</v>
      </c>
      <c r="DR38" s="733">
        <v>0.88800000000000001</v>
      </c>
      <c r="DS38" s="981"/>
      <c r="DT38" s="981"/>
      <c r="DU38" s="613">
        <v>0.05</v>
      </c>
      <c r="DV38" s="983">
        <v>0.95</v>
      </c>
      <c r="DW38" s="802">
        <v>1</v>
      </c>
      <c r="DX38" s="326">
        <v>0.05</v>
      </c>
      <c r="DY38" s="327">
        <v>0.95</v>
      </c>
      <c r="DZ38" s="686"/>
      <c r="EA38" s="687">
        <v>8.9999999999999993E-3</v>
      </c>
      <c r="EB38" s="687">
        <v>4.1000000000000002E-2</v>
      </c>
      <c r="EC38" s="688">
        <v>0.95</v>
      </c>
      <c r="ED38" s="571">
        <v>0.81699999999999995</v>
      </c>
      <c r="EE38" s="261">
        <v>0.78</v>
      </c>
      <c r="EF38" s="261">
        <v>0.08</v>
      </c>
      <c r="EG38" s="261">
        <v>0.04</v>
      </c>
      <c r="EH38" s="261">
        <v>0.1</v>
      </c>
      <c r="EI38" s="572">
        <v>0.97099999999999997</v>
      </c>
      <c r="EJ38" s="572">
        <v>0.69799999999999995</v>
      </c>
      <c r="EK38" s="572">
        <v>0.873</v>
      </c>
      <c r="EL38" s="572">
        <v>0.89300000000000002</v>
      </c>
      <c r="EM38" s="572">
        <v>0.72199999999999998</v>
      </c>
      <c r="EN38" s="573">
        <v>0.81399999999999995</v>
      </c>
      <c r="EO38" s="336">
        <v>0.77</v>
      </c>
      <c r="EP38" s="337">
        <v>0.04</v>
      </c>
      <c r="EQ38" s="337">
        <v>6.4000000000000001E-2</v>
      </c>
      <c r="ER38" s="337">
        <v>0.126</v>
      </c>
      <c r="ES38" s="574">
        <v>0.86399999999999999</v>
      </c>
      <c r="ET38" s="574">
        <v>0.78800000000000003</v>
      </c>
      <c r="EU38" s="574">
        <v>0.79600000000000004</v>
      </c>
      <c r="EV38" s="336">
        <v>0.65</v>
      </c>
      <c r="EW38" s="337">
        <v>0.1</v>
      </c>
      <c r="EX38" s="337">
        <v>0.124</v>
      </c>
      <c r="EY38" s="337">
        <v>0.126</v>
      </c>
      <c r="EZ38" s="571">
        <v>0.751</v>
      </c>
      <c r="FA38" s="332">
        <v>0.63300000000000001</v>
      </c>
      <c r="FB38" s="332">
        <v>9.6000000000000002E-2</v>
      </c>
      <c r="FC38" s="332">
        <v>0.11799999999999999</v>
      </c>
      <c r="FD38" s="332">
        <v>0.153</v>
      </c>
      <c r="FE38" s="572">
        <v>0.64600000000000002</v>
      </c>
      <c r="FF38" s="332">
        <v>0.6</v>
      </c>
      <c r="FG38" s="332">
        <v>0.1</v>
      </c>
      <c r="FH38" s="332">
        <v>0.2</v>
      </c>
      <c r="FI38" s="261">
        <v>0.1</v>
      </c>
      <c r="FJ38" s="572">
        <v>0.73799999999999999</v>
      </c>
      <c r="FK38" s="261">
        <v>0.64900000000000002</v>
      </c>
      <c r="FL38" s="332">
        <v>7.0000000000000007E-2</v>
      </c>
      <c r="FM38" s="332">
        <v>6.0999999999999999E-2</v>
      </c>
      <c r="FN38" s="332">
        <v>0.22</v>
      </c>
      <c r="FO38" s="572">
        <v>0.81399999999999995</v>
      </c>
      <c r="FP38" s="332">
        <v>0.625</v>
      </c>
      <c r="FQ38" s="332">
        <v>0.125</v>
      </c>
      <c r="FR38" s="332">
        <v>0.125</v>
      </c>
      <c r="FS38" s="332">
        <v>0.125</v>
      </c>
      <c r="FT38" s="572">
        <v>0.80600000000000005</v>
      </c>
      <c r="FU38" s="338">
        <v>0.71799999999999997</v>
      </c>
      <c r="FV38" s="383"/>
      <c r="FW38" s="383"/>
      <c r="FX38" s="339">
        <v>0.9</v>
      </c>
      <c r="FY38" s="339">
        <v>0.1</v>
      </c>
      <c r="FZ38" s="339">
        <v>1</v>
      </c>
      <c r="GA38" s="383"/>
      <c r="GB38" s="383"/>
      <c r="GC38" s="340">
        <v>195</v>
      </c>
      <c r="GD38" s="341">
        <v>306</v>
      </c>
      <c r="GE38" s="413">
        <v>0.63725490196078427</v>
      </c>
      <c r="GF38" s="609">
        <v>171</v>
      </c>
      <c r="GG38" s="609">
        <v>300</v>
      </c>
      <c r="GH38" s="354">
        <v>0.56999999999999995</v>
      </c>
      <c r="GI38" s="572">
        <v>0.75</v>
      </c>
      <c r="GJ38" s="575">
        <v>0.25</v>
      </c>
      <c r="GK38" s="823"/>
      <c r="GL38" s="576"/>
      <c r="GM38" s="607"/>
      <c r="GN38" s="574">
        <v>0.36</v>
      </c>
      <c r="GO38" s="574">
        <v>0.64</v>
      </c>
      <c r="GP38" s="576">
        <v>14</v>
      </c>
      <c r="GQ38" s="576">
        <v>85</v>
      </c>
      <c r="GR38" s="608">
        <v>0.16470588235294117</v>
      </c>
      <c r="GS38" s="576">
        <v>6</v>
      </c>
      <c r="GT38" s="581">
        <v>0.21978021978021978</v>
      </c>
      <c r="GU38" s="895"/>
      <c r="GV38" s="896"/>
      <c r="GW38" s="897" t="s">
        <v>469</v>
      </c>
      <c r="GX38" s="578">
        <v>6</v>
      </c>
      <c r="GY38" s="578">
        <v>74</v>
      </c>
      <c r="GZ38" s="350">
        <v>8.1081081081081086E-2</v>
      </c>
      <c r="HA38" s="572">
        <v>0.11</v>
      </c>
      <c r="HB38" s="572">
        <v>0.89</v>
      </c>
      <c r="HC38" s="610">
        <v>0.17307692307692307</v>
      </c>
      <c r="HD38" s="819">
        <v>27</v>
      </c>
      <c r="HE38" s="819">
        <v>156</v>
      </c>
      <c r="HF38" s="677">
        <v>0.10879999999999999</v>
      </c>
      <c r="HG38" s="677">
        <v>0.89119999999999999</v>
      </c>
      <c r="HH38" s="611">
        <v>4.1666666666666664E-2</v>
      </c>
      <c r="HI38" s="609">
        <v>5</v>
      </c>
      <c r="HJ38" s="609">
        <v>120</v>
      </c>
      <c r="HK38" s="679">
        <v>6.4399999999999999E-2</v>
      </c>
      <c r="HL38" s="963">
        <v>0.93559999999999999</v>
      </c>
      <c r="HM38" s="610">
        <v>2.6315789473684209E-2</v>
      </c>
      <c r="HN38" s="819">
        <v>1</v>
      </c>
      <c r="HO38" s="819">
        <v>38</v>
      </c>
      <c r="HP38" s="574">
        <v>3.7272727273999981E-2</v>
      </c>
      <c r="HQ38" s="581">
        <v>0.96272727272600001</v>
      </c>
      <c r="HR38" s="611">
        <v>4.6511627906976744E-2</v>
      </c>
      <c r="HS38" s="609">
        <v>12</v>
      </c>
      <c r="HT38" s="609">
        <v>258</v>
      </c>
      <c r="HU38" s="572">
        <v>6.4399999999999999E-2</v>
      </c>
      <c r="HV38" s="572">
        <v>0.93559999999999999</v>
      </c>
      <c r="HW38" s="611">
        <v>0.13698630136986301</v>
      </c>
      <c r="HX38" s="609">
        <v>10</v>
      </c>
      <c r="HY38" s="609">
        <v>73</v>
      </c>
      <c r="HZ38" s="572">
        <v>6.4399999999999999E-2</v>
      </c>
      <c r="IA38" s="572">
        <v>0.93559999999999999</v>
      </c>
      <c r="IB38" s="610">
        <v>2.6490066225165563E-2</v>
      </c>
      <c r="IC38" s="819">
        <v>12</v>
      </c>
      <c r="ID38" s="819">
        <v>453</v>
      </c>
      <c r="IE38" s="607">
        <v>3.0095759233926128E-2</v>
      </c>
      <c r="IF38" s="819">
        <v>22</v>
      </c>
      <c r="IG38" s="819">
        <v>731</v>
      </c>
      <c r="IH38" s="574">
        <v>0.03</v>
      </c>
      <c r="II38" s="574">
        <v>0.97</v>
      </c>
      <c r="IJ38" s="611">
        <v>2.1276595744680851E-2</v>
      </c>
      <c r="IK38" s="609">
        <v>1</v>
      </c>
      <c r="IL38" s="609">
        <v>47</v>
      </c>
      <c r="IM38" s="572">
        <v>3.8800000000000001E-2</v>
      </c>
      <c r="IN38" s="575">
        <v>0.96120000000000005</v>
      </c>
      <c r="IO38" s="582">
        <v>1</v>
      </c>
      <c r="IP38" s="356">
        <v>3</v>
      </c>
      <c r="IQ38" s="356">
        <v>3</v>
      </c>
      <c r="IR38" s="356">
        <v>2</v>
      </c>
      <c r="IS38" s="583">
        <v>1.2800000000000001E-2</v>
      </c>
      <c r="IT38" s="359">
        <v>0.04</v>
      </c>
      <c r="IU38" s="359">
        <v>0.04</v>
      </c>
      <c r="IV38" s="848" t="s">
        <v>28</v>
      </c>
      <c r="IW38" s="360">
        <v>0.8</v>
      </c>
      <c r="IX38" s="849">
        <v>0.2</v>
      </c>
      <c r="IY38" s="804">
        <v>6.0977677309974568E-2</v>
      </c>
      <c r="IZ38" s="694">
        <v>16185</v>
      </c>
      <c r="JA38" s="694">
        <v>265425</v>
      </c>
      <c r="JB38" s="1014">
        <v>1.8567971686654427E-2</v>
      </c>
      <c r="JC38" s="694">
        <v>64893</v>
      </c>
      <c r="JD38" s="694">
        <v>3494889</v>
      </c>
      <c r="JE38" s="359">
        <v>1.1000000000000001</v>
      </c>
      <c r="JF38" s="359">
        <v>0.1</v>
      </c>
      <c r="JG38" s="359">
        <v>-1.1000000000000001</v>
      </c>
      <c r="JH38" s="361">
        <v>-0.1</v>
      </c>
      <c r="JI38" s="362">
        <v>0.67600000000000005</v>
      </c>
      <c r="JJ38" s="360">
        <v>0.6588235294117647</v>
      </c>
      <c r="JK38" s="360">
        <v>0.39117647058823524</v>
      </c>
      <c r="JL38" s="360">
        <v>0.05</v>
      </c>
      <c r="JM38" s="363">
        <v>0.55882352941176472</v>
      </c>
      <c r="JN38" s="583">
        <v>0.73599999999999999</v>
      </c>
      <c r="JO38" s="365">
        <v>0.74</v>
      </c>
      <c r="JP38" s="359">
        <v>0.30999999999999994</v>
      </c>
      <c r="JQ38" s="359">
        <v>0.05</v>
      </c>
      <c r="JR38" s="361">
        <v>0.64</v>
      </c>
      <c r="JS38" s="585">
        <v>-1.0016406182540369E-2</v>
      </c>
      <c r="JT38" s="356"/>
      <c r="JU38" s="356"/>
      <c r="JV38" s="364">
        <v>2.9411764705882353E-2</v>
      </c>
      <c r="JW38" s="356"/>
      <c r="JX38" s="356"/>
      <c r="JY38" s="364">
        <v>0.05</v>
      </c>
      <c r="JZ38" s="364">
        <v>0.05</v>
      </c>
      <c r="KA38" s="364">
        <v>0.05</v>
      </c>
      <c r="KB38" s="364">
        <v>-0.05</v>
      </c>
      <c r="KC38" s="364">
        <v>-0.05</v>
      </c>
      <c r="KD38" s="364">
        <v>-0.05</v>
      </c>
      <c r="KE38" s="583">
        <v>0.51200000000000001</v>
      </c>
      <c r="KF38" s="365">
        <v>0.52729954343183971</v>
      </c>
      <c r="KG38" s="365">
        <v>0.3727004565681602</v>
      </c>
      <c r="KH38" s="365">
        <v>0.05</v>
      </c>
      <c r="KI38" s="365">
        <v>0.1</v>
      </c>
      <c r="KJ38" s="365">
        <v>0.05</v>
      </c>
      <c r="KK38" s="366">
        <v>0.42729954343183973</v>
      </c>
      <c r="KL38" s="585">
        <v>0.879</v>
      </c>
      <c r="KM38" s="364">
        <v>0.85</v>
      </c>
      <c r="KN38" s="364">
        <v>0.15</v>
      </c>
      <c r="KO38" s="587"/>
      <c r="KP38" s="191">
        <v>6</v>
      </c>
      <c r="KQ38" s="191">
        <v>2</v>
      </c>
      <c r="KR38" s="192">
        <v>8</v>
      </c>
      <c r="KS38" s="689"/>
      <c r="KT38" s="195">
        <v>0.8</v>
      </c>
      <c r="KU38" s="371">
        <v>0.2</v>
      </c>
      <c r="KV38" s="689"/>
      <c r="KW38" s="197">
        <v>0.6</v>
      </c>
      <c r="KX38" s="197">
        <v>0.25</v>
      </c>
      <c r="KY38" s="368">
        <v>0.15</v>
      </c>
      <c r="KZ38" s="689"/>
      <c r="LA38" s="285">
        <v>-0.1</v>
      </c>
      <c r="LB38" s="285">
        <v>-0.1</v>
      </c>
      <c r="LC38" s="285">
        <v>-0.1</v>
      </c>
      <c r="LD38" s="690"/>
      <c r="LE38" s="691">
        <v>63492</v>
      </c>
      <c r="LF38" s="596">
        <v>554468</v>
      </c>
      <c r="LG38" s="689"/>
      <c r="LH38" s="385">
        <v>0.75</v>
      </c>
      <c r="LI38" s="195">
        <v>0.55000000000000004</v>
      </c>
      <c r="LJ38" s="195">
        <v>0.1</v>
      </c>
      <c r="LK38" s="371">
        <v>0.35</v>
      </c>
      <c r="LL38" s="285"/>
      <c r="LM38" s="197">
        <v>0.8</v>
      </c>
      <c r="LN38" s="197">
        <v>0.6</v>
      </c>
      <c r="LO38" s="197">
        <v>0.1</v>
      </c>
      <c r="LP38" s="368">
        <v>0.3</v>
      </c>
      <c r="LQ38" s="692"/>
      <c r="LR38" s="199">
        <v>1.9</v>
      </c>
      <c r="LS38" s="200">
        <v>2.1</v>
      </c>
    </row>
    <row r="39" spans="1:331">
      <c r="A39" s="294">
        <v>43435</v>
      </c>
      <c r="B39" s="950">
        <v>12</v>
      </c>
      <c r="C39" s="950">
        <v>2018</v>
      </c>
      <c r="D39" s="542">
        <v>6259</v>
      </c>
      <c r="E39" s="737">
        <v>1091</v>
      </c>
      <c r="F39" s="737">
        <v>777</v>
      </c>
      <c r="G39" s="737">
        <v>2366</v>
      </c>
      <c r="H39" s="741">
        <v>2025</v>
      </c>
      <c r="I39" s="737">
        <v>1824</v>
      </c>
      <c r="J39" s="736">
        <v>2</v>
      </c>
      <c r="K39" s="737">
        <v>1</v>
      </c>
      <c r="L39" s="548">
        <v>3</v>
      </c>
      <c r="M39" s="549">
        <v>4.7930979389678862E-4</v>
      </c>
      <c r="N39" s="549">
        <v>1.0197190600250714E-3</v>
      </c>
      <c r="O39" s="550">
        <v>1E-3</v>
      </c>
      <c r="P39" s="550">
        <v>5.0000000000000001E-4</v>
      </c>
      <c r="Q39" s="551">
        <v>5.0000000000000001E-4</v>
      </c>
      <c r="R39" s="736">
        <v>2</v>
      </c>
      <c r="S39" s="553">
        <v>1</v>
      </c>
      <c r="T39" s="554">
        <v>0.25</v>
      </c>
      <c r="U39" s="554">
        <v>0.15</v>
      </c>
      <c r="V39" s="617">
        <v>0.6</v>
      </c>
      <c r="W39" s="736">
        <v>1</v>
      </c>
      <c r="X39" s="553">
        <v>1</v>
      </c>
      <c r="Y39" s="555">
        <v>0.25</v>
      </c>
      <c r="Z39" s="555">
        <v>0.15</v>
      </c>
      <c r="AA39" s="556">
        <v>0.6</v>
      </c>
      <c r="AB39" s="736">
        <v>44</v>
      </c>
      <c r="AC39" s="737">
        <v>61</v>
      </c>
      <c r="AD39" s="749">
        <v>0.72131147540983609</v>
      </c>
      <c r="AE39" s="737">
        <v>5</v>
      </c>
      <c r="AF39" s="737">
        <v>7</v>
      </c>
      <c r="AG39" s="749">
        <v>0.7142857142857143</v>
      </c>
      <c r="AH39" s="737">
        <v>9</v>
      </c>
      <c r="AI39" s="737">
        <v>13</v>
      </c>
      <c r="AJ39" s="749">
        <v>0.69230769230769229</v>
      </c>
      <c r="AK39" s="554">
        <v>0.75</v>
      </c>
      <c r="AL39" s="617">
        <v>0.25</v>
      </c>
      <c r="AM39" s="754">
        <v>0</v>
      </c>
      <c r="AN39" s="752">
        <v>3</v>
      </c>
      <c r="AO39" s="805">
        <v>0.25</v>
      </c>
      <c r="AP39" s="133">
        <v>0.28000000000000003</v>
      </c>
      <c r="AQ39" s="134">
        <v>0.12</v>
      </c>
      <c r="AR39" s="754">
        <v>0</v>
      </c>
      <c r="AS39" s="752">
        <v>0</v>
      </c>
      <c r="AT39" s="588">
        <v>0</v>
      </c>
      <c r="AU39" s="136">
        <v>0.1</v>
      </c>
      <c r="AV39" s="137">
        <v>0.1</v>
      </c>
      <c r="AW39" s="761">
        <v>1</v>
      </c>
      <c r="AX39" s="759">
        <v>1</v>
      </c>
      <c r="AY39" s="760">
        <v>5.4824561403508769E-4</v>
      </c>
      <c r="AZ39" s="302"/>
      <c r="BA39" s="302">
        <v>5.0000000000000001E-3</v>
      </c>
      <c r="BB39" s="302">
        <v>2.5999999999999999E-3</v>
      </c>
      <c r="BC39" s="302">
        <v>2.3999999999999998E-3</v>
      </c>
      <c r="BD39" s="303"/>
      <c r="BE39" s="761">
        <v>1</v>
      </c>
      <c r="BF39" s="759">
        <v>0</v>
      </c>
      <c r="BG39" s="760">
        <v>5.4824561403508769E-4</v>
      </c>
      <c r="BH39" s="176">
        <v>4.0000000000000001E-3</v>
      </c>
      <c r="BI39" s="176">
        <v>2E-3</v>
      </c>
      <c r="BJ39" s="372">
        <v>1E-3</v>
      </c>
      <c r="BK39" s="764">
        <v>4.8800000000000003E-2</v>
      </c>
      <c r="BL39" s="302">
        <v>0.04</v>
      </c>
      <c r="BM39" s="303">
        <v>0.02</v>
      </c>
      <c r="BN39" s="754">
        <v>13</v>
      </c>
      <c r="BO39" s="759">
        <v>10</v>
      </c>
      <c r="BP39" s="759">
        <v>3</v>
      </c>
      <c r="BQ39" s="613">
        <v>0.76923076923076927</v>
      </c>
      <c r="BR39" s="305">
        <v>0.2</v>
      </c>
      <c r="BS39" s="305">
        <v>0.2</v>
      </c>
      <c r="BT39" s="305">
        <v>0.6</v>
      </c>
      <c r="BU39" s="759">
        <v>2</v>
      </c>
      <c r="BV39" s="759">
        <v>2</v>
      </c>
      <c r="BW39" s="614">
        <v>1</v>
      </c>
      <c r="BX39" s="765" t="s">
        <v>28</v>
      </c>
      <c r="BY39" s="569">
        <v>0.8</v>
      </c>
      <c r="BZ39" s="375">
        <v>0.2</v>
      </c>
      <c r="CA39" s="562"/>
      <c r="CB39" s="563"/>
      <c r="CC39" s="563"/>
      <c r="CD39" s="519"/>
      <c r="CE39" s="321">
        <v>0.6</v>
      </c>
      <c r="CF39" s="321">
        <v>9.5000000000000001E-2</v>
      </c>
      <c r="CG39" s="321">
        <v>0.30500000000000005</v>
      </c>
      <c r="CH39" s="570"/>
      <c r="CI39" s="761">
        <v>33</v>
      </c>
      <c r="CJ39" s="759">
        <v>10</v>
      </c>
      <c r="CK39" s="759">
        <v>10</v>
      </c>
      <c r="CL39" s="801">
        <v>1</v>
      </c>
      <c r="CM39" s="613">
        <v>0.99099999999999999</v>
      </c>
      <c r="CN39" s="314">
        <v>8.9999999999999993E-3</v>
      </c>
      <c r="CO39" s="695">
        <v>1</v>
      </c>
      <c r="CP39" s="602">
        <v>-36000</v>
      </c>
      <c r="CQ39" s="603">
        <v>0</v>
      </c>
      <c r="CR39" s="378">
        <v>-36000</v>
      </c>
      <c r="CS39" s="378">
        <v>1500000</v>
      </c>
      <c r="CT39" s="378">
        <v>-500000</v>
      </c>
      <c r="CU39" s="604">
        <v>0</v>
      </c>
      <c r="CV39" s="605">
        <v>2879000</v>
      </c>
      <c r="CW39" s="606">
        <v>2895000</v>
      </c>
      <c r="CX39" s="326">
        <v>-5.5267702936096716E-3</v>
      </c>
      <c r="CY39" s="326">
        <v>0.4</v>
      </c>
      <c r="CZ39" s="326">
        <v>-0.2</v>
      </c>
      <c r="DA39" s="285">
        <v>-0.2</v>
      </c>
      <c r="DB39" s="381">
        <v>0.99</v>
      </c>
      <c r="DC39" s="306">
        <v>0.05</v>
      </c>
      <c r="DD39" s="305">
        <v>0.02</v>
      </c>
      <c r="DE39" s="305">
        <v>0.93</v>
      </c>
      <c r="DF39" s="730">
        <v>4.1000000000000002E-2</v>
      </c>
      <c r="DG39" s="285">
        <v>0.15</v>
      </c>
      <c r="DH39" s="285">
        <v>-0.2</v>
      </c>
      <c r="DI39" s="285">
        <v>-0.1</v>
      </c>
      <c r="DJ39" s="322">
        <v>-0.1</v>
      </c>
      <c r="DK39" s="285">
        <v>-0.05</v>
      </c>
      <c r="DL39" s="285">
        <v>-0.05</v>
      </c>
      <c r="DM39" s="733">
        <v>8.3000000000000004E-2</v>
      </c>
      <c r="DN39" s="285"/>
      <c r="DO39" s="754">
        <v>116</v>
      </c>
      <c r="DP39" s="324">
        <v>0.9</v>
      </c>
      <c r="DQ39" s="324">
        <v>119.1</v>
      </c>
      <c r="DR39" s="733">
        <v>0.875</v>
      </c>
      <c r="DS39" s="981"/>
      <c r="DT39" s="981"/>
      <c r="DU39" s="613">
        <v>0.05</v>
      </c>
      <c r="DV39" s="983">
        <v>0.95</v>
      </c>
      <c r="DW39" s="802">
        <v>1</v>
      </c>
      <c r="DX39" s="326">
        <v>0.05</v>
      </c>
      <c r="DY39" s="327">
        <v>0.95</v>
      </c>
      <c r="DZ39" s="693">
        <v>1</v>
      </c>
      <c r="EA39" s="329">
        <v>8.9999999999999993E-3</v>
      </c>
      <c r="EB39" s="329">
        <v>4.1000000000000002E-2</v>
      </c>
      <c r="EC39" s="330">
        <v>0.95</v>
      </c>
      <c r="ED39" s="571">
        <v>0.80300000000000005</v>
      </c>
      <c r="EE39" s="261">
        <v>0.78</v>
      </c>
      <c r="EF39" s="261">
        <v>0.08</v>
      </c>
      <c r="EG39" s="261">
        <v>0.04</v>
      </c>
      <c r="EH39" s="261">
        <v>0.1</v>
      </c>
      <c r="EI39" s="572">
        <v>0.86299999999999999</v>
      </c>
      <c r="EJ39" s="572">
        <v>0.71599999999999997</v>
      </c>
      <c r="EK39" s="572">
        <v>0.84599999999999997</v>
      </c>
      <c r="EL39" s="572">
        <v>0.84399999999999997</v>
      </c>
      <c r="EM39" s="572">
        <v>0.71399999999999997</v>
      </c>
      <c r="EN39" s="573">
        <v>0.86799999999999999</v>
      </c>
      <c r="EO39" s="336">
        <v>0.77</v>
      </c>
      <c r="EP39" s="337">
        <v>0.04</v>
      </c>
      <c r="EQ39" s="337">
        <v>6.4000000000000001E-2</v>
      </c>
      <c r="ER39" s="337">
        <v>0.126</v>
      </c>
      <c r="ES39" s="574">
        <v>0.86799999999999999</v>
      </c>
      <c r="ET39" s="574">
        <v>0.82099999999999995</v>
      </c>
      <c r="EU39" s="574">
        <v>0.88900000000000001</v>
      </c>
      <c r="EV39" s="336">
        <v>0.65</v>
      </c>
      <c r="EW39" s="337">
        <v>0.1</v>
      </c>
      <c r="EX39" s="337">
        <v>0.124</v>
      </c>
      <c r="EY39" s="337">
        <v>0.126</v>
      </c>
      <c r="EZ39" s="571">
        <v>0.72499999999999998</v>
      </c>
      <c r="FA39" s="332">
        <v>0.63300000000000001</v>
      </c>
      <c r="FB39" s="332">
        <v>9.6000000000000002E-2</v>
      </c>
      <c r="FC39" s="332">
        <v>0.11799999999999999</v>
      </c>
      <c r="FD39" s="332">
        <v>0.153</v>
      </c>
      <c r="FE39" s="572">
        <v>0.69299999999999995</v>
      </c>
      <c r="FF39" s="332">
        <v>0.6</v>
      </c>
      <c r="FG39" s="332">
        <v>0.1</v>
      </c>
      <c r="FH39" s="332">
        <v>0.2</v>
      </c>
      <c r="FI39" s="261">
        <v>0.1</v>
      </c>
      <c r="FJ39" s="572">
        <v>0.81399999999999995</v>
      </c>
      <c r="FK39" s="261">
        <v>0.64900000000000002</v>
      </c>
      <c r="FL39" s="332">
        <v>7.0000000000000007E-2</v>
      </c>
      <c r="FM39" s="332">
        <v>6.0999999999999999E-2</v>
      </c>
      <c r="FN39" s="332">
        <v>0.22</v>
      </c>
      <c r="FO39" s="572">
        <v>0.62</v>
      </c>
      <c r="FP39" s="332">
        <v>0.625</v>
      </c>
      <c r="FQ39" s="332">
        <v>0.125</v>
      </c>
      <c r="FR39" s="332">
        <v>0.125</v>
      </c>
      <c r="FS39" s="332">
        <v>0.125</v>
      </c>
      <c r="FT39" s="572">
        <v>0.66</v>
      </c>
      <c r="FU39" s="338">
        <v>0.66200000000000003</v>
      </c>
      <c r="FV39" s="383"/>
      <c r="FW39" s="383"/>
      <c r="FX39" s="339">
        <v>0.9</v>
      </c>
      <c r="FY39" s="339">
        <v>0.1</v>
      </c>
      <c r="FZ39" s="339">
        <v>1</v>
      </c>
      <c r="GA39" s="383"/>
      <c r="GB39" s="383"/>
      <c r="GC39" s="340">
        <v>148</v>
      </c>
      <c r="GD39" s="341">
        <v>279</v>
      </c>
      <c r="GE39" s="413">
        <v>0.53046594982078854</v>
      </c>
      <c r="GF39" s="609">
        <v>137</v>
      </c>
      <c r="GG39" s="609">
        <v>260</v>
      </c>
      <c r="GH39" s="354">
        <v>0.52692307692307694</v>
      </c>
      <c r="GI39" s="572">
        <v>0.75</v>
      </c>
      <c r="GJ39" s="575">
        <v>0.25</v>
      </c>
      <c r="GK39" s="823"/>
      <c r="GL39" s="576"/>
      <c r="GM39" s="607"/>
      <c r="GN39" s="574">
        <v>0.38</v>
      </c>
      <c r="GO39" s="574">
        <v>0.62</v>
      </c>
      <c r="GP39" s="576">
        <v>5</v>
      </c>
      <c r="GQ39" s="576">
        <v>63</v>
      </c>
      <c r="GR39" s="608">
        <v>7.9365079365079361E-2</v>
      </c>
      <c r="GS39" s="576">
        <v>1</v>
      </c>
      <c r="GT39" s="581">
        <v>9.375E-2</v>
      </c>
      <c r="GU39" s="895"/>
      <c r="GV39" s="896"/>
      <c r="GW39" s="897" t="s">
        <v>469</v>
      </c>
      <c r="GX39" s="578">
        <v>4</v>
      </c>
      <c r="GY39" s="578">
        <v>48</v>
      </c>
      <c r="GZ39" s="350">
        <v>8.3333333333333329E-2</v>
      </c>
      <c r="HA39" s="572">
        <v>0.12</v>
      </c>
      <c r="HB39" s="572">
        <v>0.88</v>
      </c>
      <c r="HC39" s="610">
        <v>0.18965517241379309</v>
      </c>
      <c r="HD39" s="819">
        <v>22</v>
      </c>
      <c r="HE39" s="819">
        <v>116</v>
      </c>
      <c r="HF39" s="677">
        <v>0.1016</v>
      </c>
      <c r="HG39" s="677">
        <v>0.89839999999999998</v>
      </c>
      <c r="HH39" s="611">
        <v>6.0240963855421686E-2</v>
      </c>
      <c r="HI39" s="609">
        <v>5</v>
      </c>
      <c r="HJ39" s="609">
        <v>83</v>
      </c>
      <c r="HK39" s="679">
        <v>6.08E-2</v>
      </c>
      <c r="HL39" s="963">
        <v>0.93920000000000003</v>
      </c>
      <c r="HM39" s="610">
        <v>0</v>
      </c>
      <c r="HN39" s="819">
        <v>0</v>
      </c>
      <c r="HO39" s="819">
        <v>36</v>
      </c>
      <c r="HP39" s="574">
        <v>3.5454545455999978E-2</v>
      </c>
      <c r="HQ39" s="581">
        <v>0.96454545454399998</v>
      </c>
      <c r="HR39" s="611">
        <v>5.9701492537313432E-2</v>
      </c>
      <c r="HS39" s="609">
        <v>12</v>
      </c>
      <c r="HT39" s="609">
        <v>201</v>
      </c>
      <c r="HU39" s="572">
        <v>6.08E-2</v>
      </c>
      <c r="HV39" s="572">
        <v>0.93920000000000003</v>
      </c>
      <c r="HW39" s="611">
        <v>5.6818181818181816E-2</v>
      </c>
      <c r="HX39" s="609">
        <v>5</v>
      </c>
      <c r="HY39" s="609">
        <v>88</v>
      </c>
      <c r="HZ39" s="572">
        <v>6.08E-2</v>
      </c>
      <c r="IA39" s="572">
        <v>0.93920000000000003</v>
      </c>
      <c r="IB39" s="610">
        <v>3.1830238726790451E-2</v>
      </c>
      <c r="IC39" s="819">
        <v>12</v>
      </c>
      <c r="ID39" s="819">
        <v>377</v>
      </c>
      <c r="IE39" s="607">
        <v>2.1775544388609715E-2</v>
      </c>
      <c r="IF39" s="819">
        <v>13</v>
      </c>
      <c r="IG39" s="819">
        <v>597</v>
      </c>
      <c r="IH39" s="574">
        <v>0.03</v>
      </c>
      <c r="II39" s="574">
        <v>0.97</v>
      </c>
      <c r="IJ39" s="611">
        <v>7.6923076923076927E-2</v>
      </c>
      <c r="IK39" s="609">
        <v>3</v>
      </c>
      <c r="IL39" s="609">
        <v>39</v>
      </c>
      <c r="IM39" s="572">
        <v>3.6600000000000001E-2</v>
      </c>
      <c r="IN39" s="575">
        <v>0.96340000000000003</v>
      </c>
      <c r="IO39" s="582">
        <v>0</v>
      </c>
      <c r="IP39" s="356">
        <v>3</v>
      </c>
      <c r="IQ39" s="356">
        <v>3</v>
      </c>
      <c r="IR39" s="356">
        <v>2</v>
      </c>
      <c r="IS39" s="583">
        <v>1.2999999999999999E-2</v>
      </c>
      <c r="IT39" s="359">
        <v>0.04</v>
      </c>
      <c r="IU39" s="359">
        <v>0.04</v>
      </c>
      <c r="IV39" s="848" t="s">
        <v>28</v>
      </c>
      <c r="IW39" s="360">
        <v>0.8</v>
      </c>
      <c r="IX39" s="849">
        <v>0.2</v>
      </c>
      <c r="IY39" s="804">
        <v>9.2190520648870261E-2</v>
      </c>
      <c r="IZ39" s="694">
        <v>18169</v>
      </c>
      <c r="JA39" s="694">
        <v>197081</v>
      </c>
      <c r="JB39" s="1014">
        <v>1.1730490770717633E-2</v>
      </c>
      <c r="JC39" s="694">
        <v>44824</v>
      </c>
      <c r="JD39" s="694">
        <v>3821153</v>
      </c>
      <c r="JE39" s="359">
        <v>1.1000000000000001</v>
      </c>
      <c r="JF39" s="359">
        <v>0.1</v>
      </c>
      <c r="JG39" s="359">
        <v>-1.1000000000000001</v>
      </c>
      <c r="JH39" s="361">
        <v>-0.1</v>
      </c>
      <c r="JI39" s="362">
        <v>0.46300000000000002</v>
      </c>
      <c r="JJ39" s="360">
        <v>0.52498418722327644</v>
      </c>
      <c r="JK39" s="360">
        <v>0.52501581277672349</v>
      </c>
      <c r="JL39" s="360">
        <v>0.05</v>
      </c>
      <c r="JM39" s="363">
        <v>0.42498418722327647</v>
      </c>
      <c r="JN39" s="583">
        <v>0.45700000000000002</v>
      </c>
      <c r="JO39" s="365">
        <v>0.35</v>
      </c>
      <c r="JP39" s="359">
        <v>0.7</v>
      </c>
      <c r="JQ39" s="359">
        <v>0.05</v>
      </c>
      <c r="JR39" s="361">
        <v>0.24999999999999997</v>
      </c>
      <c r="JS39" s="585">
        <v>3.0000000000000001E-3</v>
      </c>
      <c r="JT39" s="356"/>
      <c r="JU39" s="356"/>
      <c r="JV39" s="364">
        <v>1.6899999999999998E-2</v>
      </c>
      <c r="JW39" s="356"/>
      <c r="JX39" s="356"/>
      <c r="JY39" s="364">
        <v>0.05</v>
      </c>
      <c r="JZ39" s="364">
        <v>0.05</v>
      </c>
      <c r="KA39" s="364">
        <v>0.05</v>
      </c>
      <c r="KB39" s="364">
        <v>-0.05</v>
      </c>
      <c r="KC39" s="364">
        <v>-0.05</v>
      </c>
      <c r="KD39" s="364">
        <v>-0.05</v>
      </c>
      <c r="KE39" s="583">
        <v>0.504</v>
      </c>
      <c r="KF39" s="365">
        <v>0.50789343586598223</v>
      </c>
      <c r="KG39" s="365">
        <v>0.39210656413401779</v>
      </c>
      <c r="KH39" s="365">
        <v>0.05</v>
      </c>
      <c r="KI39" s="365">
        <v>0.1</v>
      </c>
      <c r="KJ39" s="365">
        <v>0.05</v>
      </c>
      <c r="KK39" s="366">
        <v>0.40789343586598226</v>
      </c>
      <c r="KL39" s="585">
        <v>0.86399999999999999</v>
      </c>
      <c r="KM39" s="364">
        <v>0.85</v>
      </c>
      <c r="KN39" s="364">
        <v>0.15</v>
      </c>
      <c r="KO39" s="612">
        <v>11</v>
      </c>
      <c r="KP39" s="191">
        <v>6</v>
      </c>
      <c r="KQ39" s="191">
        <v>2</v>
      </c>
      <c r="KR39" s="192">
        <v>8</v>
      </c>
      <c r="KS39" s="593">
        <v>1</v>
      </c>
      <c r="KT39" s="195">
        <v>0.8</v>
      </c>
      <c r="KU39" s="371">
        <v>0.2</v>
      </c>
      <c r="KV39" s="591">
        <v>0.33</v>
      </c>
      <c r="KW39" s="197">
        <v>0.6</v>
      </c>
      <c r="KX39" s="197">
        <v>0.25</v>
      </c>
      <c r="KY39" s="368">
        <v>0.15</v>
      </c>
      <c r="KZ39" s="593">
        <v>0.32800000000000001</v>
      </c>
      <c r="LA39" s="385">
        <v>-0.1</v>
      </c>
      <c r="LB39" s="385">
        <v>-0.1</v>
      </c>
      <c r="LC39" s="385">
        <v>-0.1</v>
      </c>
      <c r="LD39" s="594">
        <v>27500</v>
      </c>
      <c r="LE39" s="691">
        <v>68560</v>
      </c>
      <c r="LF39" s="596">
        <v>549400</v>
      </c>
      <c r="LG39" s="593">
        <v>0.69</v>
      </c>
      <c r="LH39" s="385">
        <v>0.75</v>
      </c>
      <c r="LI39" s="195">
        <v>0.55000000000000004</v>
      </c>
      <c r="LJ39" s="195">
        <v>0.1</v>
      </c>
      <c r="LK39" s="371">
        <v>0.35</v>
      </c>
      <c r="LL39" s="592">
        <v>0.64</v>
      </c>
      <c r="LM39" s="197">
        <v>0.8</v>
      </c>
      <c r="LN39" s="197">
        <v>0.6</v>
      </c>
      <c r="LO39" s="197">
        <v>0.1</v>
      </c>
      <c r="LP39" s="368">
        <v>0.3</v>
      </c>
      <c r="LQ39" s="597">
        <v>0</v>
      </c>
      <c r="LR39" s="199">
        <v>1.9</v>
      </c>
      <c r="LS39" s="200">
        <v>2.1</v>
      </c>
    </row>
    <row r="40" spans="1:331">
      <c r="A40" s="294">
        <v>43466</v>
      </c>
      <c r="B40" s="950">
        <v>1</v>
      </c>
      <c r="C40" s="950">
        <v>2019</v>
      </c>
      <c r="D40" s="542">
        <v>7454</v>
      </c>
      <c r="E40" s="737">
        <v>1383</v>
      </c>
      <c r="F40" s="737">
        <v>1002</v>
      </c>
      <c r="G40" s="737">
        <v>2731</v>
      </c>
      <c r="H40" s="741">
        <v>2338</v>
      </c>
      <c r="I40" s="737">
        <v>1813</v>
      </c>
      <c r="J40" s="736">
        <v>6</v>
      </c>
      <c r="K40" s="737">
        <v>5</v>
      </c>
      <c r="L40" s="548">
        <v>11</v>
      </c>
      <c r="M40" s="549">
        <v>1.4757177354440569E-3</v>
      </c>
      <c r="N40" s="549">
        <v>1.0197190600250714E-3</v>
      </c>
      <c r="O40" s="550">
        <v>1E-3</v>
      </c>
      <c r="P40" s="550">
        <v>5.0000000000000001E-4</v>
      </c>
      <c r="Q40" s="551">
        <v>5.0000000000000001E-4</v>
      </c>
      <c r="R40" s="736">
        <v>6</v>
      </c>
      <c r="S40" s="553">
        <v>1</v>
      </c>
      <c r="T40" s="554">
        <v>0.25</v>
      </c>
      <c r="U40" s="554">
        <v>0.15</v>
      </c>
      <c r="V40" s="617">
        <v>0.6</v>
      </c>
      <c r="W40" s="736">
        <v>2</v>
      </c>
      <c r="X40" s="553">
        <v>0.4</v>
      </c>
      <c r="Y40" s="555">
        <v>0.25</v>
      </c>
      <c r="Z40" s="555">
        <v>0.15</v>
      </c>
      <c r="AA40" s="556">
        <v>0.6</v>
      </c>
      <c r="AB40" s="557"/>
      <c r="AC40" s="558"/>
      <c r="AD40" s="559"/>
      <c r="AE40" s="558"/>
      <c r="AF40" s="558"/>
      <c r="AG40" s="559"/>
      <c r="AH40" s="558"/>
      <c r="AI40" s="558"/>
      <c r="AJ40" s="559"/>
      <c r="AK40" s="560">
        <v>0.83</v>
      </c>
      <c r="AL40" s="561">
        <v>0.17000000000000004</v>
      </c>
      <c r="AM40" s="754">
        <v>2</v>
      </c>
      <c r="AN40" s="563"/>
      <c r="AO40" s="563"/>
      <c r="AP40" s="133">
        <v>0.28000000000000003</v>
      </c>
      <c r="AQ40" s="298">
        <v>0.12</v>
      </c>
      <c r="AR40" s="754">
        <v>0</v>
      </c>
      <c r="AS40" s="563"/>
      <c r="AT40" s="563"/>
      <c r="AU40" s="297">
        <v>0.1</v>
      </c>
      <c r="AV40" s="298">
        <v>0.1</v>
      </c>
      <c r="AW40" s="562"/>
      <c r="AX40" s="759">
        <v>1</v>
      </c>
      <c r="AY40" s="564"/>
      <c r="AZ40" s="299"/>
      <c r="BA40" s="299">
        <v>5.0000000000000001E-3</v>
      </c>
      <c r="BB40" s="299">
        <v>2.5999999999999999E-3</v>
      </c>
      <c r="BC40" s="299">
        <v>2.3999999999999998E-3</v>
      </c>
      <c r="BD40" s="300"/>
      <c r="BE40" s="562"/>
      <c r="BF40" s="759">
        <v>0</v>
      </c>
      <c r="BG40" s="564"/>
      <c r="BH40" s="299">
        <v>4.0000000000000001E-3</v>
      </c>
      <c r="BI40" s="299">
        <v>2E-3</v>
      </c>
      <c r="BJ40" s="300">
        <v>1E-3</v>
      </c>
      <c r="BK40" s="764">
        <v>5.1999999999999998E-2</v>
      </c>
      <c r="BL40" s="302">
        <v>0.04</v>
      </c>
      <c r="BM40" s="303">
        <v>0.02</v>
      </c>
      <c r="BN40" s="754"/>
      <c r="BO40" s="759"/>
      <c r="BP40" s="759"/>
      <c r="BQ40" s="613"/>
      <c r="BR40" s="305">
        <v>0.2</v>
      </c>
      <c r="BS40" s="305">
        <v>0.2</v>
      </c>
      <c r="BT40" s="305">
        <v>0.6</v>
      </c>
      <c r="BU40" s="759"/>
      <c r="BV40" s="759"/>
      <c r="BW40" s="614"/>
      <c r="BX40" s="765" t="s">
        <v>28</v>
      </c>
      <c r="BY40" s="569">
        <v>0.8</v>
      </c>
      <c r="BZ40" s="375">
        <v>0.2</v>
      </c>
      <c r="CA40" s="562"/>
      <c r="CB40" s="563"/>
      <c r="CC40" s="563"/>
      <c r="CD40" s="519"/>
      <c r="CE40" s="321">
        <v>0.7</v>
      </c>
      <c r="CF40" s="321">
        <v>9.5000000000000001E-2</v>
      </c>
      <c r="CG40" s="321">
        <v>0.20500000000000007</v>
      </c>
      <c r="CH40" s="570"/>
      <c r="CI40" s="562"/>
      <c r="CJ40" s="759">
        <v>10</v>
      </c>
      <c r="CK40" s="759">
        <v>10</v>
      </c>
      <c r="CL40" s="519"/>
      <c r="CM40" s="519">
        <v>0.99099999999999999</v>
      </c>
      <c r="CN40" s="376">
        <v>8.9999999999999993E-3</v>
      </c>
      <c r="CO40" s="695">
        <v>1</v>
      </c>
      <c r="CP40" s="602">
        <v>4000</v>
      </c>
      <c r="CQ40" s="603">
        <v>0</v>
      </c>
      <c r="CR40" s="378">
        <v>4000</v>
      </c>
      <c r="CS40" s="378">
        <v>1500000</v>
      </c>
      <c r="CT40" s="378">
        <v>-500000</v>
      </c>
      <c r="CU40" s="604">
        <v>0</v>
      </c>
      <c r="CV40" s="605">
        <v>3430000</v>
      </c>
      <c r="CW40" s="606">
        <v>3330000</v>
      </c>
      <c r="CX40" s="326">
        <v>3.003003003003003E-2</v>
      </c>
      <c r="CY40" s="326">
        <v>0.4</v>
      </c>
      <c r="CZ40" s="326">
        <v>-0.2</v>
      </c>
      <c r="DA40" s="285">
        <v>-0.2</v>
      </c>
      <c r="DB40" s="390"/>
      <c r="DC40" s="311">
        <v>0.05</v>
      </c>
      <c r="DD40" s="321">
        <v>0.02</v>
      </c>
      <c r="DE40" s="321">
        <v>0.93</v>
      </c>
      <c r="DF40" s="730">
        <v>4.8000000000000001E-2</v>
      </c>
      <c r="DG40" s="285">
        <v>0.15</v>
      </c>
      <c r="DH40" s="285">
        <v>-0.2</v>
      </c>
      <c r="DI40" s="285">
        <v>-0.1</v>
      </c>
      <c r="DJ40" s="322">
        <v>-0.1</v>
      </c>
      <c r="DK40" s="285">
        <v>-0.05</v>
      </c>
      <c r="DL40" s="285">
        <v>-0.05</v>
      </c>
      <c r="DM40" s="733">
        <v>7.9000000000000001E-2</v>
      </c>
      <c r="DN40" s="285"/>
      <c r="DO40" s="754">
        <v>114</v>
      </c>
      <c r="DP40" s="324">
        <v>0.9</v>
      </c>
      <c r="DQ40" s="324">
        <v>119.1</v>
      </c>
      <c r="DR40" s="733">
        <v>0.87</v>
      </c>
      <c r="DS40" s="981"/>
      <c r="DT40" s="981"/>
      <c r="DU40" s="613">
        <v>0.05</v>
      </c>
      <c r="DV40" s="983">
        <v>0.95</v>
      </c>
      <c r="DW40" s="802">
        <v>1</v>
      </c>
      <c r="DX40" s="326">
        <v>0.05</v>
      </c>
      <c r="DY40" s="327">
        <v>0.95</v>
      </c>
      <c r="DZ40" s="686"/>
      <c r="EA40" s="687">
        <v>8.9999999999999993E-3</v>
      </c>
      <c r="EB40" s="687">
        <v>4.1000000000000002E-2</v>
      </c>
      <c r="EC40" s="688">
        <v>0.95</v>
      </c>
      <c r="ED40" s="571">
        <v>0.77400000000000002</v>
      </c>
      <c r="EE40" s="261">
        <v>0.78</v>
      </c>
      <c r="EF40" s="261">
        <v>0.08</v>
      </c>
      <c r="EG40" s="261">
        <v>0.04</v>
      </c>
      <c r="EH40" s="261">
        <v>0.1</v>
      </c>
      <c r="EI40" s="572">
        <v>0.86799999999999999</v>
      </c>
      <c r="EJ40" s="572">
        <v>0.64400000000000002</v>
      </c>
      <c r="EK40" s="572">
        <v>0.78200000000000003</v>
      </c>
      <c r="EL40" s="572">
        <v>0.86899999999999999</v>
      </c>
      <c r="EM40" s="572">
        <v>0.71399999999999997</v>
      </c>
      <c r="EN40" s="573">
        <v>0.86</v>
      </c>
      <c r="EO40" s="336">
        <v>0.77</v>
      </c>
      <c r="EP40" s="337">
        <v>0.04</v>
      </c>
      <c r="EQ40" s="337">
        <v>6.4000000000000001E-2</v>
      </c>
      <c r="ER40" s="337">
        <v>0.126</v>
      </c>
      <c r="ES40" s="574">
        <v>0.86299999999999999</v>
      </c>
      <c r="ET40" s="574">
        <v>0.78600000000000003</v>
      </c>
      <c r="EU40" s="574">
        <v>0.90200000000000002</v>
      </c>
      <c r="EV40" s="336">
        <v>0.65</v>
      </c>
      <c r="EW40" s="337">
        <v>0.1</v>
      </c>
      <c r="EX40" s="337">
        <v>0.124</v>
      </c>
      <c r="EY40" s="337">
        <v>0.126</v>
      </c>
      <c r="EZ40" s="571">
        <v>0.68600000000000005</v>
      </c>
      <c r="FA40" s="332">
        <v>0.63300000000000001</v>
      </c>
      <c r="FB40" s="332">
        <v>9.6000000000000002E-2</v>
      </c>
      <c r="FC40" s="332">
        <v>0.11799999999999999</v>
      </c>
      <c r="FD40" s="332">
        <v>0.153</v>
      </c>
      <c r="FE40" s="572">
        <v>0.69399999999999995</v>
      </c>
      <c r="FF40" s="332">
        <v>0.6</v>
      </c>
      <c r="FG40" s="332">
        <v>0.1</v>
      </c>
      <c r="FH40" s="332">
        <v>0.2</v>
      </c>
      <c r="FI40" s="261">
        <v>0.1</v>
      </c>
      <c r="FJ40" s="572">
        <v>0.70699999999999996</v>
      </c>
      <c r="FK40" s="261">
        <v>0.64900000000000002</v>
      </c>
      <c r="FL40" s="332">
        <v>7.0000000000000007E-2</v>
      </c>
      <c r="FM40" s="332">
        <v>6.0999999999999999E-2</v>
      </c>
      <c r="FN40" s="332">
        <v>0.22</v>
      </c>
      <c r="FO40" s="572">
        <v>0.68400000000000005</v>
      </c>
      <c r="FP40" s="332">
        <v>0.625</v>
      </c>
      <c r="FQ40" s="332">
        <v>0.125</v>
      </c>
      <c r="FR40" s="332">
        <v>0.125</v>
      </c>
      <c r="FS40" s="332">
        <v>0.125</v>
      </c>
      <c r="FT40" s="572">
        <v>0.64100000000000001</v>
      </c>
      <c r="FU40" s="338">
        <v>0.69599999999999995</v>
      </c>
      <c r="FV40" s="383"/>
      <c r="FW40" s="383"/>
      <c r="FX40" s="339">
        <v>0.9</v>
      </c>
      <c r="FY40" s="339">
        <v>0.1</v>
      </c>
      <c r="FZ40" s="339">
        <v>1</v>
      </c>
      <c r="GA40" s="383"/>
      <c r="GB40" s="383"/>
      <c r="GC40" s="340">
        <v>167</v>
      </c>
      <c r="GD40" s="341">
        <v>274</v>
      </c>
      <c r="GE40" s="413">
        <v>0.60948905109489049</v>
      </c>
      <c r="GF40" s="609">
        <v>151</v>
      </c>
      <c r="GG40" s="609">
        <v>301</v>
      </c>
      <c r="GH40" s="354">
        <v>0.50166112956810627</v>
      </c>
      <c r="GI40" s="572">
        <v>0.75</v>
      </c>
      <c r="GJ40" s="575">
        <v>0.25</v>
      </c>
      <c r="GK40" s="823">
        <v>16</v>
      </c>
      <c r="GL40" s="576">
        <v>50</v>
      </c>
      <c r="GM40" s="607">
        <v>0.24242424242424243</v>
      </c>
      <c r="GN40" s="574">
        <v>0.4</v>
      </c>
      <c r="GO40" s="574">
        <v>0.6</v>
      </c>
      <c r="GP40" s="576">
        <v>16</v>
      </c>
      <c r="GQ40" s="576">
        <v>71</v>
      </c>
      <c r="GR40" s="608">
        <v>0.22535211267605634</v>
      </c>
      <c r="GS40" s="576">
        <v>4</v>
      </c>
      <c r="GT40" s="581">
        <v>0.26666666666666666</v>
      </c>
      <c r="GU40" s="895"/>
      <c r="GV40" s="896"/>
      <c r="GW40" s="897" t="s">
        <v>469</v>
      </c>
      <c r="GX40" s="578">
        <v>7</v>
      </c>
      <c r="GY40" s="578">
        <v>79</v>
      </c>
      <c r="GZ40" s="350">
        <v>8.8607594936708861E-2</v>
      </c>
      <c r="HA40" s="572">
        <v>0.13</v>
      </c>
      <c r="HB40" s="572">
        <v>0.87</v>
      </c>
      <c r="HC40" s="610">
        <v>0.14102564102564102</v>
      </c>
      <c r="HD40" s="819">
        <v>22</v>
      </c>
      <c r="HE40" s="819">
        <v>156</v>
      </c>
      <c r="HF40" s="677">
        <v>9.4399999999999998E-2</v>
      </c>
      <c r="HG40" s="677">
        <v>0.90559999999999996</v>
      </c>
      <c r="HH40" s="611">
        <v>0.13725490196078433</v>
      </c>
      <c r="HI40" s="609">
        <v>14</v>
      </c>
      <c r="HJ40" s="609">
        <v>102</v>
      </c>
      <c r="HK40" s="679">
        <v>5.7200000000000001E-2</v>
      </c>
      <c r="HL40" s="963">
        <v>0.94279999999999997</v>
      </c>
      <c r="HM40" s="610">
        <v>8.9285714285714288E-2</v>
      </c>
      <c r="HN40" s="819">
        <v>5</v>
      </c>
      <c r="HO40" s="819">
        <v>56</v>
      </c>
      <c r="HP40" s="574">
        <v>3.3636363637999975E-2</v>
      </c>
      <c r="HQ40" s="581">
        <v>0.96636363636200007</v>
      </c>
      <c r="HR40" s="611">
        <v>8.3333333333333329E-2</v>
      </c>
      <c r="HS40" s="609">
        <v>19</v>
      </c>
      <c r="HT40" s="609">
        <v>228</v>
      </c>
      <c r="HU40" s="572">
        <v>5.7200000000000001E-2</v>
      </c>
      <c r="HV40" s="572">
        <v>0.94279999999999997</v>
      </c>
      <c r="HW40" s="611">
        <v>6.1728395061728392E-2</v>
      </c>
      <c r="HX40" s="609">
        <v>5</v>
      </c>
      <c r="HY40" s="609">
        <v>81</v>
      </c>
      <c r="HZ40" s="572">
        <v>5.7200000000000001E-2</v>
      </c>
      <c r="IA40" s="572">
        <v>0.94279999999999997</v>
      </c>
      <c r="IB40" s="610">
        <v>3.248259860788863E-2</v>
      </c>
      <c r="IC40" s="819">
        <v>14</v>
      </c>
      <c r="ID40" s="819">
        <v>431</v>
      </c>
      <c r="IE40" s="607">
        <v>2.9411764705882353E-2</v>
      </c>
      <c r="IF40" s="819">
        <v>21</v>
      </c>
      <c r="IG40" s="819">
        <v>714</v>
      </c>
      <c r="IH40" s="574">
        <v>0.03</v>
      </c>
      <c r="II40" s="574">
        <v>0.97</v>
      </c>
      <c r="IJ40" s="611">
        <v>4.0816326530612242E-2</v>
      </c>
      <c r="IK40" s="609">
        <v>2</v>
      </c>
      <c r="IL40" s="609">
        <v>49</v>
      </c>
      <c r="IM40" s="572">
        <v>3.44E-2</v>
      </c>
      <c r="IN40" s="575">
        <v>0.96560000000000001</v>
      </c>
      <c r="IO40" s="582">
        <v>3</v>
      </c>
      <c r="IP40" s="356">
        <v>3</v>
      </c>
      <c r="IQ40" s="356">
        <v>3</v>
      </c>
      <c r="IR40" s="356">
        <v>2</v>
      </c>
      <c r="IS40" s="583">
        <v>1.5900000000000001E-2</v>
      </c>
      <c r="IT40" s="359">
        <v>0.04</v>
      </c>
      <c r="IU40" s="359">
        <v>0.04</v>
      </c>
      <c r="IV40" s="848" t="s">
        <v>28</v>
      </c>
      <c r="IW40" s="360">
        <v>0.8</v>
      </c>
      <c r="IX40" s="849">
        <v>0.2</v>
      </c>
      <c r="IY40" s="804">
        <v>0.25997818582797966</v>
      </c>
      <c r="IZ40" s="694">
        <v>43381</v>
      </c>
      <c r="JA40" s="694">
        <v>166864</v>
      </c>
      <c r="JB40" s="1014">
        <v>1.9725370271006355E-2</v>
      </c>
      <c r="JC40" s="694">
        <v>82421</v>
      </c>
      <c r="JD40" s="694">
        <v>4178426</v>
      </c>
      <c r="JE40" s="359">
        <v>1.1000000000000001</v>
      </c>
      <c r="JF40" s="359">
        <v>0.1</v>
      </c>
      <c r="JG40" s="359">
        <v>-1.1000000000000001</v>
      </c>
      <c r="JH40" s="361">
        <v>-0.1</v>
      </c>
      <c r="JI40" s="362">
        <v>0.64700000000000002</v>
      </c>
      <c r="JJ40" s="360">
        <v>0.59350621969217798</v>
      </c>
      <c r="JK40" s="360">
        <v>0.45649378030782195</v>
      </c>
      <c r="JL40" s="360">
        <v>0.05</v>
      </c>
      <c r="JM40" s="363">
        <v>0.49350621969217801</v>
      </c>
      <c r="JN40" s="583">
        <v>0.54900000000000004</v>
      </c>
      <c r="JO40" s="365">
        <v>0.52</v>
      </c>
      <c r="JP40" s="359">
        <v>0.53</v>
      </c>
      <c r="JQ40" s="359">
        <v>0.05</v>
      </c>
      <c r="JR40" s="361">
        <v>0.42000000000000004</v>
      </c>
      <c r="JS40" s="803">
        <v>3.4315983417779826E-2</v>
      </c>
      <c r="JT40" s="356">
        <v>447</v>
      </c>
      <c r="JU40" s="356">
        <v>13026</v>
      </c>
      <c r="JV40" s="801">
        <v>8.7890625E-3</v>
      </c>
      <c r="JW40" s="356">
        <v>63</v>
      </c>
      <c r="JX40" s="356">
        <v>7168</v>
      </c>
      <c r="JY40" s="364">
        <v>0.05</v>
      </c>
      <c r="JZ40" s="364">
        <v>0.05</v>
      </c>
      <c r="KA40" s="364">
        <v>0.05</v>
      </c>
      <c r="KB40" s="364">
        <v>-0.05</v>
      </c>
      <c r="KC40" s="364">
        <v>-0.05</v>
      </c>
      <c r="KD40" s="364">
        <v>-0.05</v>
      </c>
      <c r="KE40" s="583">
        <v>0.58799999999999997</v>
      </c>
      <c r="KF40" s="365">
        <v>0.51968073327363296</v>
      </c>
      <c r="KG40" s="365">
        <v>0.38031926672636707</v>
      </c>
      <c r="KH40" s="365">
        <v>0.05</v>
      </c>
      <c r="KI40" s="365">
        <v>0.1</v>
      </c>
      <c r="KJ40" s="365">
        <v>0.05</v>
      </c>
      <c r="KK40" s="366">
        <v>0.41968073327363298</v>
      </c>
      <c r="KL40" s="585">
        <v>0.89200000000000002</v>
      </c>
      <c r="KM40" s="364">
        <v>0.85</v>
      </c>
      <c r="KN40" s="364">
        <v>0.15</v>
      </c>
      <c r="KO40" s="587"/>
      <c r="KP40" s="191">
        <v>6</v>
      </c>
      <c r="KQ40" s="191">
        <v>2</v>
      </c>
      <c r="KR40" s="192">
        <v>8</v>
      </c>
      <c r="KS40" s="689"/>
      <c r="KT40" s="195">
        <v>0.8</v>
      </c>
      <c r="KU40" s="371">
        <v>0.2</v>
      </c>
      <c r="KV40" s="689"/>
      <c r="KW40" s="197">
        <v>0.6</v>
      </c>
      <c r="KX40" s="197">
        <v>0.25</v>
      </c>
      <c r="KY40" s="368">
        <v>0.15</v>
      </c>
      <c r="KZ40" s="689"/>
      <c r="LA40" s="285">
        <v>-0.1</v>
      </c>
      <c r="LB40" s="285">
        <v>-0.1</v>
      </c>
      <c r="LC40" s="285">
        <v>-0.1</v>
      </c>
      <c r="LD40" s="690"/>
      <c r="LE40" s="691">
        <v>73526</v>
      </c>
      <c r="LF40" s="596">
        <v>544434</v>
      </c>
      <c r="LG40" s="689"/>
      <c r="LH40" s="385">
        <v>0.75</v>
      </c>
      <c r="LI40" s="195">
        <v>0.55000000000000004</v>
      </c>
      <c r="LJ40" s="195">
        <v>0.1</v>
      </c>
      <c r="LK40" s="371">
        <v>0.35</v>
      </c>
      <c r="LL40" s="285"/>
      <c r="LM40" s="197">
        <v>0.8</v>
      </c>
      <c r="LN40" s="197">
        <v>0.6</v>
      </c>
      <c r="LO40" s="197">
        <v>0.1</v>
      </c>
      <c r="LP40" s="368">
        <v>0.3</v>
      </c>
      <c r="LQ40" s="692"/>
      <c r="LR40" s="199">
        <v>1.9</v>
      </c>
      <c r="LS40" s="200">
        <v>2.1</v>
      </c>
    </row>
    <row r="41" spans="1:331">
      <c r="A41" s="294">
        <v>43497</v>
      </c>
      <c r="B41" s="950">
        <v>2</v>
      </c>
      <c r="C41" s="950">
        <v>2019</v>
      </c>
      <c r="D41" s="542">
        <v>7071</v>
      </c>
      <c r="E41" s="737">
        <v>1191</v>
      </c>
      <c r="F41" s="737">
        <v>837</v>
      </c>
      <c r="G41" s="737">
        <v>2880</v>
      </c>
      <c r="H41" s="741">
        <v>2163</v>
      </c>
      <c r="I41" s="737">
        <v>1776</v>
      </c>
      <c r="J41" s="736">
        <v>1</v>
      </c>
      <c r="K41" s="737">
        <v>5</v>
      </c>
      <c r="L41" s="548">
        <v>6</v>
      </c>
      <c r="M41" s="549">
        <v>8.4853627492575306E-4</v>
      </c>
      <c r="N41" s="549">
        <v>1.0197190600250714E-3</v>
      </c>
      <c r="O41" s="550">
        <v>1E-3</v>
      </c>
      <c r="P41" s="550">
        <v>5.0000000000000001E-4</v>
      </c>
      <c r="Q41" s="551">
        <v>5.0000000000000001E-4</v>
      </c>
      <c r="R41" s="736">
        <v>1</v>
      </c>
      <c r="S41" s="553">
        <v>1</v>
      </c>
      <c r="T41" s="554">
        <v>0.25</v>
      </c>
      <c r="U41" s="554">
        <v>0.15</v>
      </c>
      <c r="V41" s="617">
        <v>0.6</v>
      </c>
      <c r="W41" s="736">
        <v>3</v>
      </c>
      <c r="X41" s="553">
        <v>0.6</v>
      </c>
      <c r="Y41" s="555">
        <v>0.25</v>
      </c>
      <c r="Z41" s="555">
        <v>0.15</v>
      </c>
      <c r="AA41" s="556">
        <v>0.6</v>
      </c>
      <c r="AB41" s="557"/>
      <c r="AC41" s="558"/>
      <c r="AD41" s="559"/>
      <c r="AE41" s="558"/>
      <c r="AF41" s="558"/>
      <c r="AG41" s="559"/>
      <c r="AH41" s="558"/>
      <c r="AI41" s="558"/>
      <c r="AJ41" s="559"/>
      <c r="AK41" s="560">
        <v>0.91</v>
      </c>
      <c r="AL41" s="561">
        <v>8.9999999999999969E-2</v>
      </c>
      <c r="AM41" s="754">
        <v>0</v>
      </c>
      <c r="AN41" s="563"/>
      <c r="AO41" s="563"/>
      <c r="AP41" s="133">
        <v>0.28000000000000003</v>
      </c>
      <c r="AQ41" s="298">
        <v>0.12</v>
      </c>
      <c r="AR41" s="754">
        <v>0</v>
      </c>
      <c r="AS41" s="563"/>
      <c r="AT41" s="563"/>
      <c r="AU41" s="297">
        <v>0.1</v>
      </c>
      <c r="AV41" s="298">
        <v>0.1</v>
      </c>
      <c r="AW41" s="562"/>
      <c r="AX41" s="759">
        <v>3</v>
      </c>
      <c r="AY41" s="564"/>
      <c r="AZ41" s="299"/>
      <c r="BA41" s="299">
        <v>5.0000000000000001E-3</v>
      </c>
      <c r="BB41" s="299">
        <v>2.5999999999999999E-3</v>
      </c>
      <c r="BC41" s="299">
        <v>2.3999999999999998E-3</v>
      </c>
      <c r="BD41" s="300"/>
      <c r="BE41" s="562"/>
      <c r="BF41" s="759">
        <v>0</v>
      </c>
      <c r="BG41" s="564"/>
      <c r="BH41" s="299">
        <v>4.0000000000000001E-3</v>
      </c>
      <c r="BI41" s="299">
        <v>2E-3</v>
      </c>
      <c r="BJ41" s="300">
        <v>1E-3</v>
      </c>
      <c r="BK41" s="764">
        <v>4.5499999999999999E-2</v>
      </c>
      <c r="BL41" s="302">
        <v>0.04</v>
      </c>
      <c r="BM41" s="303">
        <v>0.02</v>
      </c>
      <c r="BN41" s="754"/>
      <c r="BO41" s="759"/>
      <c r="BP41" s="759"/>
      <c r="BQ41" s="613"/>
      <c r="BR41" s="305">
        <v>0.2</v>
      </c>
      <c r="BS41" s="305">
        <v>0.2</v>
      </c>
      <c r="BT41" s="305">
        <v>0.6</v>
      </c>
      <c r="BU41" s="759"/>
      <c r="BV41" s="759"/>
      <c r="BW41" s="614"/>
      <c r="BX41" s="765" t="s">
        <v>28</v>
      </c>
      <c r="BY41" s="569">
        <v>0.8</v>
      </c>
      <c r="BZ41" s="375">
        <v>0.2</v>
      </c>
      <c r="CA41" s="562"/>
      <c r="CB41" s="563"/>
      <c r="CC41" s="563"/>
      <c r="CD41" s="519"/>
      <c r="CE41" s="321">
        <v>0.8</v>
      </c>
      <c r="CF41" s="321">
        <v>9.5000000000000001E-2</v>
      </c>
      <c r="CG41" s="321">
        <v>0.10499999999999998</v>
      </c>
      <c r="CH41" s="570"/>
      <c r="CI41" s="562"/>
      <c r="CJ41" s="759">
        <v>23</v>
      </c>
      <c r="CK41" s="759">
        <v>23</v>
      </c>
      <c r="CL41" s="519"/>
      <c r="CM41" s="519">
        <v>0.99099999999999999</v>
      </c>
      <c r="CN41" s="376">
        <v>8.9999999999999993E-3</v>
      </c>
      <c r="CO41" s="695">
        <v>1</v>
      </c>
      <c r="CP41" s="602">
        <v>3000</v>
      </c>
      <c r="CQ41" s="603">
        <v>0</v>
      </c>
      <c r="CR41" s="378">
        <v>3000</v>
      </c>
      <c r="CS41" s="378">
        <v>1500000</v>
      </c>
      <c r="CT41" s="378">
        <v>-500000</v>
      </c>
      <c r="CU41" s="604">
        <v>0</v>
      </c>
      <c r="CV41" s="605">
        <v>3903000</v>
      </c>
      <c r="CW41" s="606">
        <v>3770000</v>
      </c>
      <c r="CX41" s="326">
        <v>3.5278514588859416E-2</v>
      </c>
      <c r="CY41" s="326">
        <v>0.4</v>
      </c>
      <c r="CZ41" s="326">
        <v>-0.2</v>
      </c>
      <c r="DA41" s="285">
        <v>-0.2</v>
      </c>
      <c r="DB41" s="390"/>
      <c r="DC41" s="311">
        <v>0.05</v>
      </c>
      <c r="DD41" s="321">
        <v>0.02</v>
      </c>
      <c r="DE41" s="321">
        <v>0.93</v>
      </c>
      <c r="DF41" s="730">
        <v>4.3999999999999997E-2</v>
      </c>
      <c r="DG41" s="285">
        <v>0.15</v>
      </c>
      <c r="DH41" s="285">
        <v>-0.2</v>
      </c>
      <c r="DI41" s="285">
        <v>-0.1</v>
      </c>
      <c r="DJ41" s="322">
        <v>-0.1</v>
      </c>
      <c r="DK41" s="285">
        <v>-0.05</v>
      </c>
      <c r="DL41" s="285">
        <v>-0.05</v>
      </c>
      <c r="DM41" s="733">
        <v>8.4000000000000005E-2</v>
      </c>
      <c r="DN41" s="285"/>
      <c r="DO41" s="754">
        <v>107</v>
      </c>
      <c r="DP41" s="324">
        <v>0.9</v>
      </c>
      <c r="DQ41" s="324">
        <v>119.1</v>
      </c>
      <c r="DR41" s="733">
        <v>0.90700000000000003</v>
      </c>
      <c r="DS41" s="981"/>
      <c r="DT41" s="981"/>
      <c r="DU41" s="613">
        <v>0.05</v>
      </c>
      <c r="DV41" s="983">
        <v>0.95</v>
      </c>
      <c r="DW41" s="685">
        <v>1</v>
      </c>
      <c r="DX41" s="326">
        <v>0.05</v>
      </c>
      <c r="DY41" s="327">
        <v>0.95</v>
      </c>
      <c r="DZ41" s="686"/>
      <c r="EA41" s="687">
        <v>8.9999999999999993E-3</v>
      </c>
      <c r="EB41" s="687">
        <v>4.1000000000000002E-2</v>
      </c>
      <c r="EC41" s="688">
        <v>0.95</v>
      </c>
      <c r="ED41" s="571">
        <v>0.79400000000000004</v>
      </c>
      <c r="EE41" s="261">
        <v>0.78</v>
      </c>
      <c r="EF41" s="261">
        <v>0.08</v>
      </c>
      <c r="EG41" s="261">
        <v>0.04</v>
      </c>
      <c r="EH41" s="261">
        <v>0.1</v>
      </c>
      <c r="EI41" s="572">
        <v>0.89700000000000002</v>
      </c>
      <c r="EJ41" s="572">
        <v>0.72199999999999998</v>
      </c>
      <c r="EK41" s="572">
        <v>0.79</v>
      </c>
      <c r="EL41" s="572">
        <v>0.88300000000000001</v>
      </c>
      <c r="EM41" s="572">
        <v>0.71299999999999997</v>
      </c>
      <c r="EN41" s="573">
        <v>0.85099999999999998</v>
      </c>
      <c r="EO41" s="336">
        <v>0.77</v>
      </c>
      <c r="EP41" s="337">
        <v>0.04</v>
      </c>
      <c r="EQ41" s="337">
        <v>6.4000000000000001E-2</v>
      </c>
      <c r="ER41" s="337">
        <v>0.126</v>
      </c>
      <c r="ES41" s="574">
        <v>0.86399999999999999</v>
      </c>
      <c r="ET41" s="574">
        <v>0.90700000000000003</v>
      </c>
      <c r="EU41" s="574">
        <v>0.80800000000000005</v>
      </c>
      <c r="EV41" s="336">
        <v>0.65</v>
      </c>
      <c r="EW41" s="337">
        <v>0.1</v>
      </c>
      <c r="EX41" s="337">
        <v>0.124</v>
      </c>
      <c r="EY41" s="337">
        <v>0.126</v>
      </c>
      <c r="EZ41" s="571">
        <v>0.748</v>
      </c>
      <c r="FA41" s="332">
        <v>0.63300000000000001</v>
      </c>
      <c r="FB41" s="332">
        <v>9.6000000000000002E-2</v>
      </c>
      <c r="FC41" s="332">
        <v>0.11799999999999999</v>
      </c>
      <c r="FD41" s="332">
        <v>0.153</v>
      </c>
      <c r="FE41" s="572">
        <v>0.68</v>
      </c>
      <c r="FF41" s="332">
        <v>0.6</v>
      </c>
      <c r="FG41" s="332">
        <v>0.1</v>
      </c>
      <c r="FH41" s="332">
        <v>0.2</v>
      </c>
      <c r="FI41" s="261">
        <v>0.1</v>
      </c>
      <c r="FJ41" s="572">
        <v>0.77600000000000002</v>
      </c>
      <c r="FK41" s="261">
        <v>0.64900000000000002</v>
      </c>
      <c r="FL41" s="332">
        <v>7.0000000000000007E-2</v>
      </c>
      <c r="FM41" s="332">
        <v>6.0999999999999999E-2</v>
      </c>
      <c r="FN41" s="332">
        <v>0.22</v>
      </c>
      <c r="FO41" s="572">
        <v>0.78400000000000003</v>
      </c>
      <c r="FP41" s="332">
        <v>0.625</v>
      </c>
      <c r="FQ41" s="332">
        <v>0.125</v>
      </c>
      <c r="FR41" s="332">
        <v>0.125</v>
      </c>
      <c r="FS41" s="332">
        <v>0.125</v>
      </c>
      <c r="FT41" s="572">
        <v>0.73899999999999999</v>
      </c>
      <c r="FU41" s="338">
        <v>0.79100000000000004</v>
      </c>
      <c r="FV41" s="383"/>
      <c r="FW41" s="383"/>
      <c r="FX41" s="339">
        <v>0.9</v>
      </c>
      <c r="FY41" s="339">
        <v>0.1</v>
      </c>
      <c r="FZ41" s="339">
        <v>0.96699999999999997</v>
      </c>
      <c r="GA41" s="383"/>
      <c r="GB41" s="383"/>
      <c r="GC41" s="340">
        <v>169</v>
      </c>
      <c r="GD41" s="341">
        <v>259</v>
      </c>
      <c r="GE41" s="413">
        <v>0.65250965250965254</v>
      </c>
      <c r="GF41" s="609">
        <v>143</v>
      </c>
      <c r="GG41" s="609">
        <v>270</v>
      </c>
      <c r="GH41" s="354">
        <v>0.52962962962962967</v>
      </c>
      <c r="GI41" s="572">
        <v>0.75</v>
      </c>
      <c r="GJ41" s="575">
        <v>0.25</v>
      </c>
      <c r="GK41" s="823">
        <v>12</v>
      </c>
      <c r="GL41" s="576">
        <v>52</v>
      </c>
      <c r="GM41" s="607">
        <v>0.1875</v>
      </c>
      <c r="GN41" s="574">
        <v>0.42</v>
      </c>
      <c r="GO41" s="574">
        <v>0.58000000000000007</v>
      </c>
      <c r="GP41" s="576">
        <v>13</v>
      </c>
      <c r="GQ41" s="576">
        <v>69</v>
      </c>
      <c r="GR41" s="608">
        <v>0.18840579710144928</v>
      </c>
      <c r="GS41" s="576">
        <v>4</v>
      </c>
      <c r="GT41" s="581">
        <v>0.23287671232876711</v>
      </c>
      <c r="GU41" s="895"/>
      <c r="GV41" s="896"/>
      <c r="GW41" s="897" t="s">
        <v>469</v>
      </c>
      <c r="GX41" s="578">
        <v>10</v>
      </c>
      <c r="GY41" s="578">
        <v>76</v>
      </c>
      <c r="GZ41" s="350">
        <v>0.13157894736842105</v>
      </c>
      <c r="HA41" s="572">
        <v>0.14000000000000001</v>
      </c>
      <c r="HB41" s="572">
        <v>0.86</v>
      </c>
      <c r="HC41" s="610">
        <v>0.1888111888111888</v>
      </c>
      <c r="HD41" s="819">
        <v>27</v>
      </c>
      <c r="HE41" s="819">
        <v>143</v>
      </c>
      <c r="HF41" s="677">
        <v>8.72E-2</v>
      </c>
      <c r="HG41" s="677">
        <v>0.91280000000000006</v>
      </c>
      <c r="HH41" s="611">
        <v>5.1546391752577317E-2</v>
      </c>
      <c r="HI41" s="609">
        <v>5</v>
      </c>
      <c r="HJ41" s="609">
        <v>97</v>
      </c>
      <c r="HK41" s="679">
        <v>5.3600000000000002E-2</v>
      </c>
      <c r="HL41" s="963">
        <v>0.94640000000000002</v>
      </c>
      <c r="HM41" s="610">
        <v>4.5454545454545456E-2</v>
      </c>
      <c r="HN41" s="819">
        <v>2</v>
      </c>
      <c r="HO41" s="819">
        <v>44</v>
      </c>
      <c r="HP41" s="574">
        <v>3.1818181819999972E-2</v>
      </c>
      <c r="HQ41" s="581">
        <v>0.96818181818000004</v>
      </c>
      <c r="HR41" s="611">
        <v>5.3658536585365853E-2</v>
      </c>
      <c r="HS41" s="609">
        <v>11</v>
      </c>
      <c r="HT41" s="609">
        <v>205</v>
      </c>
      <c r="HU41" s="572">
        <v>5.3600000000000002E-2</v>
      </c>
      <c r="HV41" s="572">
        <v>0.94640000000000002</v>
      </c>
      <c r="HW41" s="611">
        <v>0.15189873417721519</v>
      </c>
      <c r="HX41" s="609">
        <v>12</v>
      </c>
      <c r="HY41" s="609">
        <v>79</v>
      </c>
      <c r="HZ41" s="572">
        <v>5.3600000000000002E-2</v>
      </c>
      <c r="IA41" s="572">
        <v>0.94640000000000002</v>
      </c>
      <c r="IB41" s="610">
        <v>3.4482758620689655E-2</v>
      </c>
      <c r="IC41" s="819">
        <v>14</v>
      </c>
      <c r="ID41" s="819">
        <v>406</v>
      </c>
      <c r="IE41" s="607">
        <v>3.0645161290322579E-2</v>
      </c>
      <c r="IF41" s="819">
        <v>19</v>
      </c>
      <c r="IG41" s="819">
        <v>620</v>
      </c>
      <c r="IH41" s="574">
        <v>0.03</v>
      </c>
      <c r="II41" s="574">
        <v>0.97</v>
      </c>
      <c r="IJ41" s="611">
        <v>0</v>
      </c>
      <c r="IK41" s="609">
        <v>0</v>
      </c>
      <c r="IL41" s="609">
        <v>48</v>
      </c>
      <c r="IM41" s="572">
        <v>3.2199999999999999E-2</v>
      </c>
      <c r="IN41" s="575">
        <v>0.96779999999999999</v>
      </c>
      <c r="IO41" s="582">
        <v>0</v>
      </c>
      <c r="IP41" s="356">
        <v>3</v>
      </c>
      <c r="IQ41" s="356">
        <v>3</v>
      </c>
      <c r="IR41" s="356">
        <v>2</v>
      </c>
      <c r="IS41" s="583">
        <v>1.4999999999999999E-2</v>
      </c>
      <c r="IT41" s="359">
        <v>0.04</v>
      </c>
      <c r="IU41" s="359">
        <v>0.04</v>
      </c>
      <c r="IV41" s="848" t="s">
        <v>28</v>
      </c>
      <c r="IW41" s="360">
        <v>0.8</v>
      </c>
      <c r="IX41" s="849">
        <v>0.2</v>
      </c>
      <c r="IY41" s="804">
        <v>0.36960762367688915</v>
      </c>
      <c r="IZ41" s="694">
        <v>46232</v>
      </c>
      <c r="JA41" s="694">
        <v>125084</v>
      </c>
      <c r="JB41" s="1014">
        <v>2.8143321582157443E-2</v>
      </c>
      <c r="JC41" s="694">
        <v>127235</v>
      </c>
      <c r="JD41" s="694">
        <v>4520966</v>
      </c>
      <c r="JE41" s="359">
        <v>1.1000000000000001</v>
      </c>
      <c r="JF41" s="359">
        <v>0.1</v>
      </c>
      <c r="JG41" s="359">
        <v>-1.1000000000000001</v>
      </c>
      <c r="JH41" s="361">
        <v>-0.1</v>
      </c>
      <c r="JI41" s="362">
        <v>0.75900000000000001</v>
      </c>
      <c r="JJ41" s="360">
        <v>0.67110177404295046</v>
      </c>
      <c r="JK41" s="360">
        <v>0.37889822595704947</v>
      </c>
      <c r="JL41" s="360">
        <v>0.05</v>
      </c>
      <c r="JM41" s="363">
        <v>0.57110177404295048</v>
      </c>
      <c r="JN41" s="583">
        <v>0.746</v>
      </c>
      <c r="JO41" s="365">
        <v>0.51</v>
      </c>
      <c r="JP41" s="359">
        <v>0.54</v>
      </c>
      <c r="JQ41" s="359">
        <v>0.05</v>
      </c>
      <c r="JR41" s="361">
        <v>0.41000000000000003</v>
      </c>
      <c r="JS41" s="803">
        <v>3.2335160972866581E-2</v>
      </c>
      <c r="JT41" s="356">
        <v>460</v>
      </c>
      <c r="JU41" s="356">
        <v>14226</v>
      </c>
      <c r="JV41" s="801">
        <v>1.5232292460015233E-3</v>
      </c>
      <c r="JW41" s="356">
        <v>12</v>
      </c>
      <c r="JX41" s="356">
        <v>7878</v>
      </c>
      <c r="JY41" s="364">
        <v>0.05</v>
      </c>
      <c r="JZ41" s="364">
        <v>0.05</v>
      </c>
      <c r="KA41" s="364">
        <v>0.05</v>
      </c>
      <c r="KB41" s="364">
        <v>-0.05</v>
      </c>
      <c r="KC41" s="364">
        <v>-0.05</v>
      </c>
      <c r="KD41" s="364">
        <v>-0.05</v>
      </c>
      <c r="KE41" s="583">
        <v>0.50660000000000005</v>
      </c>
      <c r="KF41" s="365">
        <v>0.52737662270527697</v>
      </c>
      <c r="KG41" s="365">
        <v>0.37262337729472295</v>
      </c>
      <c r="KH41" s="365">
        <v>0.05</v>
      </c>
      <c r="KI41" s="365">
        <v>0.1</v>
      </c>
      <c r="KJ41" s="365">
        <v>0.05</v>
      </c>
      <c r="KK41" s="366">
        <v>0.42737662270527699</v>
      </c>
      <c r="KL41" s="585">
        <v>0.88500000000000001</v>
      </c>
      <c r="KM41" s="364">
        <v>0.85</v>
      </c>
      <c r="KN41" s="364">
        <v>0.15</v>
      </c>
      <c r="KO41" s="587"/>
      <c r="KP41" s="191">
        <v>6</v>
      </c>
      <c r="KQ41" s="191">
        <v>2</v>
      </c>
      <c r="KR41" s="192">
        <v>8</v>
      </c>
      <c r="KS41" s="689"/>
      <c r="KT41" s="195">
        <v>0.8</v>
      </c>
      <c r="KU41" s="371">
        <v>0.2</v>
      </c>
      <c r="KV41" s="689"/>
      <c r="KW41" s="197">
        <v>0.6</v>
      </c>
      <c r="KX41" s="197">
        <v>0.25</v>
      </c>
      <c r="KY41" s="368">
        <v>0.15</v>
      </c>
      <c r="KZ41" s="689"/>
      <c r="LA41" s="285">
        <v>-0.1</v>
      </c>
      <c r="LB41" s="285">
        <v>-0.1</v>
      </c>
      <c r="LC41" s="285">
        <v>-0.1</v>
      </c>
      <c r="LD41" s="690"/>
      <c r="LE41" s="691">
        <v>78492</v>
      </c>
      <c r="LF41" s="596">
        <v>539468</v>
      </c>
      <c r="LG41" s="689"/>
      <c r="LH41" s="385">
        <v>0.75</v>
      </c>
      <c r="LI41" s="195">
        <v>0.55000000000000004</v>
      </c>
      <c r="LJ41" s="195">
        <v>0.1</v>
      </c>
      <c r="LK41" s="371">
        <v>0.35</v>
      </c>
      <c r="LL41" s="285"/>
      <c r="LM41" s="197">
        <v>0.8</v>
      </c>
      <c r="LN41" s="197">
        <v>0.6</v>
      </c>
      <c r="LO41" s="197">
        <v>0.1</v>
      </c>
      <c r="LP41" s="368">
        <v>0.3</v>
      </c>
      <c r="LQ41" s="692"/>
      <c r="LR41" s="199">
        <v>1.9</v>
      </c>
      <c r="LS41" s="200">
        <v>2.1</v>
      </c>
    </row>
    <row r="42" spans="1:331" ht="13.5" thickBot="1">
      <c r="A42" s="294">
        <v>43525</v>
      </c>
      <c r="B42" s="951">
        <v>3</v>
      </c>
      <c r="C42" s="951">
        <v>2019</v>
      </c>
      <c r="D42" s="542">
        <v>8186</v>
      </c>
      <c r="E42" s="737">
        <v>1346</v>
      </c>
      <c r="F42" s="737">
        <v>879</v>
      </c>
      <c r="G42" s="737">
        <v>3624</v>
      </c>
      <c r="H42" s="741">
        <v>2337</v>
      </c>
      <c r="I42" s="737">
        <v>1797</v>
      </c>
      <c r="J42" s="738">
        <v>8</v>
      </c>
      <c r="K42" s="739">
        <v>2</v>
      </c>
      <c r="L42" s="696">
        <v>10</v>
      </c>
      <c r="M42" s="624">
        <v>1.221597849987784E-3</v>
      </c>
      <c r="N42" s="624">
        <v>1.0197190600250714E-3</v>
      </c>
      <c r="O42" s="625">
        <v>1E-3</v>
      </c>
      <c r="P42" s="625">
        <v>5.0000000000000001E-4</v>
      </c>
      <c r="Q42" s="697">
        <v>5.0000000000000001E-4</v>
      </c>
      <c r="R42" s="736">
        <v>7</v>
      </c>
      <c r="S42" s="553">
        <v>0.875</v>
      </c>
      <c r="T42" s="554">
        <v>0.25</v>
      </c>
      <c r="U42" s="554">
        <v>0.15</v>
      </c>
      <c r="V42" s="617">
        <v>0.6</v>
      </c>
      <c r="W42" s="736">
        <v>0</v>
      </c>
      <c r="X42" s="553">
        <v>0</v>
      </c>
      <c r="Y42" s="555">
        <v>0.25</v>
      </c>
      <c r="Z42" s="555">
        <v>0.15</v>
      </c>
      <c r="AA42" s="556">
        <v>0.6</v>
      </c>
      <c r="AB42" s="736">
        <v>45</v>
      </c>
      <c r="AC42" s="737">
        <v>66</v>
      </c>
      <c r="AD42" s="749">
        <v>0.68181818181818177</v>
      </c>
      <c r="AE42" s="737">
        <v>5</v>
      </c>
      <c r="AF42" s="737">
        <v>9</v>
      </c>
      <c r="AG42" s="749">
        <v>0.55555555555555558</v>
      </c>
      <c r="AH42" s="737">
        <v>9</v>
      </c>
      <c r="AI42" s="737">
        <v>18</v>
      </c>
      <c r="AJ42" s="749">
        <v>0.5</v>
      </c>
      <c r="AK42" s="554">
        <v>1</v>
      </c>
      <c r="AL42" s="617">
        <v>0</v>
      </c>
      <c r="AM42" s="754">
        <v>0</v>
      </c>
      <c r="AN42" s="752">
        <v>2</v>
      </c>
      <c r="AO42" s="567">
        <v>0.17</v>
      </c>
      <c r="AP42" s="133">
        <v>0.28000000000000003</v>
      </c>
      <c r="AQ42" s="134">
        <v>0.12</v>
      </c>
      <c r="AR42" s="754">
        <v>0</v>
      </c>
      <c r="AS42" s="752">
        <v>0</v>
      </c>
      <c r="AT42" s="588">
        <v>0</v>
      </c>
      <c r="AU42" s="136">
        <v>0.1</v>
      </c>
      <c r="AV42" s="137">
        <v>0.1</v>
      </c>
      <c r="AW42" s="761">
        <v>7</v>
      </c>
      <c r="AX42" s="759">
        <v>3</v>
      </c>
      <c r="AY42" s="760">
        <v>3.8953811908736783E-3</v>
      </c>
      <c r="AZ42" s="302"/>
      <c r="BA42" s="302">
        <v>5.0000000000000001E-3</v>
      </c>
      <c r="BB42" s="302">
        <v>2.5999999999999999E-3</v>
      </c>
      <c r="BC42" s="302">
        <v>2.3999999999999998E-3</v>
      </c>
      <c r="BD42" s="303"/>
      <c r="BE42" s="761">
        <v>0</v>
      </c>
      <c r="BF42" s="759">
        <v>0</v>
      </c>
      <c r="BG42" s="760">
        <v>0</v>
      </c>
      <c r="BH42" s="176">
        <v>4.0000000000000001E-3</v>
      </c>
      <c r="BI42" s="176">
        <v>2E-3</v>
      </c>
      <c r="BJ42" s="372">
        <v>1E-3</v>
      </c>
      <c r="BK42" s="764">
        <v>4.48E-2</v>
      </c>
      <c r="BL42" s="302">
        <v>0.04</v>
      </c>
      <c r="BM42" s="303">
        <v>0.02</v>
      </c>
      <c r="BN42" s="754"/>
      <c r="BO42" s="759"/>
      <c r="BP42" s="759"/>
      <c r="BQ42" s="613"/>
      <c r="BR42" s="305">
        <v>0.2</v>
      </c>
      <c r="BS42" s="305">
        <v>0.2</v>
      </c>
      <c r="BT42" s="305">
        <v>0.6</v>
      </c>
      <c r="BU42" s="759"/>
      <c r="BV42" s="759"/>
      <c r="BW42" s="614"/>
      <c r="BX42" s="765" t="s">
        <v>28</v>
      </c>
      <c r="BY42" s="569">
        <v>0.8</v>
      </c>
      <c r="BZ42" s="375">
        <v>0.2</v>
      </c>
      <c r="CA42" s="754">
        <v>81</v>
      </c>
      <c r="CB42" s="759">
        <v>86</v>
      </c>
      <c r="CC42" s="759">
        <v>129</v>
      </c>
      <c r="CD42" s="613">
        <v>0.62790697674418605</v>
      </c>
      <c r="CE42" s="305">
        <v>0.9</v>
      </c>
      <c r="CF42" s="305">
        <v>9.5000000000000001E-2</v>
      </c>
      <c r="CG42" s="305">
        <v>5.0000000000000044E-3</v>
      </c>
      <c r="CH42" s="614">
        <v>0.66666666666666663</v>
      </c>
      <c r="CI42" s="566">
        <v>43</v>
      </c>
      <c r="CJ42" s="759">
        <v>10</v>
      </c>
      <c r="CK42" s="759">
        <v>10</v>
      </c>
      <c r="CL42" s="801">
        <v>1</v>
      </c>
      <c r="CM42" s="613">
        <v>0.99099999999999999</v>
      </c>
      <c r="CN42" s="314">
        <v>8.9999999999999993E-3</v>
      </c>
      <c r="CO42" s="695">
        <v>1</v>
      </c>
      <c r="CP42" s="602">
        <v>120000</v>
      </c>
      <c r="CQ42" s="603">
        <v>0</v>
      </c>
      <c r="CR42" s="378">
        <v>120000</v>
      </c>
      <c r="CS42" s="378">
        <v>1500000</v>
      </c>
      <c r="CT42" s="378">
        <v>-500000</v>
      </c>
      <c r="CU42" s="604">
        <v>0</v>
      </c>
      <c r="CV42" s="605">
        <v>4267000</v>
      </c>
      <c r="CW42" s="606">
        <v>4206000</v>
      </c>
      <c r="CX42" s="326">
        <v>1.4503090822634332E-2</v>
      </c>
      <c r="CY42" s="326">
        <v>0.4</v>
      </c>
      <c r="CZ42" s="326">
        <v>-0.2</v>
      </c>
      <c r="DA42" s="285">
        <v>-0.2</v>
      </c>
      <c r="DB42" s="381">
        <v>1</v>
      </c>
      <c r="DC42" s="306">
        <v>0.05</v>
      </c>
      <c r="DD42" s="305">
        <v>0.02</v>
      </c>
      <c r="DE42" s="305">
        <v>0.93</v>
      </c>
      <c r="DF42" s="730">
        <v>4.3999999999999997E-2</v>
      </c>
      <c r="DG42" s="285">
        <v>0.15</v>
      </c>
      <c r="DH42" s="285">
        <v>-0.2</v>
      </c>
      <c r="DI42" s="285">
        <v>-0.1</v>
      </c>
      <c r="DJ42" s="322">
        <v>-0.1</v>
      </c>
      <c r="DK42" s="285">
        <v>-0.05</v>
      </c>
      <c r="DL42" s="285">
        <v>-0.05</v>
      </c>
      <c r="DM42" s="733">
        <v>0.108</v>
      </c>
      <c r="DN42" s="285"/>
      <c r="DO42" s="755">
        <v>76</v>
      </c>
      <c r="DP42" s="443">
        <v>0.9</v>
      </c>
      <c r="DQ42" s="443">
        <v>119.1</v>
      </c>
      <c r="DR42" s="986">
        <v>0.93507320178230424</v>
      </c>
      <c r="DS42" s="985">
        <v>102</v>
      </c>
      <c r="DT42" s="985">
        <v>1469</v>
      </c>
      <c r="DU42" s="641">
        <v>0.05</v>
      </c>
      <c r="DV42" s="984">
        <v>0.95</v>
      </c>
      <c r="DW42" s="685">
        <v>1</v>
      </c>
      <c r="DX42" s="326">
        <v>0.05</v>
      </c>
      <c r="DY42" s="327">
        <v>0.95</v>
      </c>
      <c r="DZ42" s="693">
        <v>1</v>
      </c>
      <c r="EA42" s="329">
        <v>8.9999999999999993E-3</v>
      </c>
      <c r="EB42" s="329">
        <v>4.1000000000000002E-2</v>
      </c>
      <c r="EC42" s="330">
        <v>0.95</v>
      </c>
      <c r="ED42" s="646">
        <v>0.81299999999999994</v>
      </c>
      <c r="EE42" s="451">
        <v>0.78</v>
      </c>
      <c r="EF42" s="451">
        <v>0.08</v>
      </c>
      <c r="EG42" s="451">
        <v>0.04</v>
      </c>
      <c r="EH42" s="451">
        <v>0.1</v>
      </c>
      <c r="EI42" s="647">
        <v>0.89100000000000001</v>
      </c>
      <c r="EJ42" s="647">
        <v>0.68700000000000006</v>
      </c>
      <c r="EK42" s="647">
        <v>0.74199999999999999</v>
      </c>
      <c r="EL42" s="647">
        <v>0.89100000000000001</v>
      </c>
      <c r="EM42" s="647">
        <v>0.89200000000000002</v>
      </c>
      <c r="EN42" s="648">
        <v>0.81699999999999995</v>
      </c>
      <c r="EO42" s="454">
        <v>0.77</v>
      </c>
      <c r="EP42" s="455">
        <v>0.04</v>
      </c>
      <c r="EQ42" s="455">
        <v>6.4000000000000001E-2</v>
      </c>
      <c r="ER42" s="455">
        <v>0.126</v>
      </c>
      <c r="ES42" s="649">
        <v>0.89</v>
      </c>
      <c r="ET42" s="649">
        <v>0.878</v>
      </c>
      <c r="EU42" s="649">
        <v>0.72499999999999998</v>
      </c>
      <c r="EV42" s="454">
        <v>0.65</v>
      </c>
      <c r="EW42" s="455">
        <v>0.1</v>
      </c>
      <c r="EX42" s="455">
        <v>0.124</v>
      </c>
      <c r="EY42" s="455">
        <v>0.126</v>
      </c>
      <c r="EZ42" s="646">
        <v>0.76800000000000002</v>
      </c>
      <c r="FA42" s="456">
        <v>0.63300000000000001</v>
      </c>
      <c r="FB42" s="456">
        <v>9.6000000000000002E-2</v>
      </c>
      <c r="FC42" s="456">
        <v>0.11799999999999999</v>
      </c>
      <c r="FD42" s="456">
        <v>0.153</v>
      </c>
      <c r="FE42" s="647">
        <v>0.69799999999999995</v>
      </c>
      <c r="FF42" s="456">
        <v>0.6</v>
      </c>
      <c r="FG42" s="456">
        <v>0.1</v>
      </c>
      <c r="FH42" s="456">
        <v>0.2</v>
      </c>
      <c r="FI42" s="451">
        <v>0.1</v>
      </c>
      <c r="FJ42" s="647">
        <v>0.69299999999999995</v>
      </c>
      <c r="FK42" s="451">
        <v>0.64900000000000002</v>
      </c>
      <c r="FL42" s="456">
        <v>7.0000000000000007E-2</v>
      </c>
      <c r="FM42" s="456">
        <v>6.0999999999999999E-2</v>
      </c>
      <c r="FN42" s="456">
        <v>0.22</v>
      </c>
      <c r="FO42" s="647">
        <v>0.88600000000000001</v>
      </c>
      <c r="FP42" s="456">
        <v>0.625</v>
      </c>
      <c r="FQ42" s="456">
        <v>0.125</v>
      </c>
      <c r="FR42" s="456">
        <v>0.125</v>
      </c>
      <c r="FS42" s="456">
        <v>0.125</v>
      </c>
      <c r="FT42" s="647">
        <v>0.83299999999999996</v>
      </c>
      <c r="FU42" s="993">
        <v>0.85633802816901405</v>
      </c>
      <c r="FV42" s="992">
        <v>102</v>
      </c>
      <c r="FW42" s="992">
        <v>608</v>
      </c>
      <c r="FX42" s="458">
        <v>0.9</v>
      </c>
      <c r="FY42" s="458">
        <v>0.1</v>
      </c>
      <c r="FZ42" s="998">
        <v>0.95884773662551437</v>
      </c>
      <c r="GA42" s="992">
        <v>10</v>
      </c>
      <c r="GB42" s="992">
        <v>233</v>
      </c>
      <c r="GC42" s="650"/>
      <c r="GD42" s="651"/>
      <c r="GE42" s="466"/>
      <c r="GF42" s="865">
        <v>165</v>
      </c>
      <c r="GG42" s="865">
        <v>294</v>
      </c>
      <c r="GH42" s="452">
        <v>0.56122448979591832</v>
      </c>
      <c r="GI42" s="647">
        <v>0.75</v>
      </c>
      <c r="GJ42" s="652">
        <v>0.25</v>
      </c>
      <c r="GK42" s="824"/>
      <c r="GL42" s="653"/>
      <c r="GM42" s="607"/>
      <c r="GN42" s="649">
        <v>0.44</v>
      </c>
      <c r="GO42" s="649">
        <v>0.56000000000000005</v>
      </c>
      <c r="GP42" s="653">
        <v>17</v>
      </c>
      <c r="GQ42" s="653">
        <v>86</v>
      </c>
      <c r="GR42" s="467">
        <v>0.19767441860465115</v>
      </c>
      <c r="GS42" s="653">
        <v>3</v>
      </c>
      <c r="GT42" s="658">
        <v>0.2247191011235955</v>
      </c>
      <c r="GU42" s="900"/>
      <c r="GV42" s="901"/>
      <c r="GW42" s="902" t="s">
        <v>469</v>
      </c>
      <c r="GX42" s="655">
        <v>13</v>
      </c>
      <c r="GY42" s="655">
        <v>82</v>
      </c>
      <c r="GZ42" s="656">
        <v>0.15853658536585366</v>
      </c>
      <c r="HA42" s="647">
        <v>0.15</v>
      </c>
      <c r="HB42" s="647">
        <v>0.85</v>
      </c>
      <c r="HC42" s="610">
        <v>0.1079136690647482</v>
      </c>
      <c r="HD42" s="819">
        <v>15</v>
      </c>
      <c r="HE42" s="819">
        <v>139</v>
      </c>
      <c r="HF42" s="677">
        <v>0.08</v>
      </c>
      <c r="HG42" s="677">
        <v>0.92</v>
      </c>
      <c r="HH42" s="465">
        <v>8.59375E-2</v>
      </c>
      <c r="HI42" s="865">
        <v>11</v>
      </c>
      <c r="HJ42" s="865">
        <v>128</v>
      </c>
      <c r="HK42" s="700">
        <v>0.05</v>
      </c>
      <c r="HL42" s="964">
        <v>0.95</v>
      </c>
      <c r="HM42" s="463">
        <v>4.1666666666666664E-2</v>
      </c>
      <c r="HN42" s="957">
        <v>2</v>
      </c>
      <c r="HO42" s="957">
        <v>48</v>
      </c>
      <c r="HP42" s="649">
        <v>3.0000000001999972E-2</v>
      </c>
      <c r="HQ42" s="658">
        <v>0.96999999999800002</v>
      </c>
      <c r="HR42" s="465">
        <v>5.9113300492610835E-2</v>
      </c>
      <c r="HS42" s="865">
        <v>12</v>
      </c>
      <c r="HT42" s="865">
        <v>203</v>
      </c>
      <c r="HU42" s="647">
        <v>0.05</v>
      </c>
      <c r="HV42" s="647">
        <v>0.95</v>
      </c>
      <c r="HW42" s="465">
        <v>9.8039215686274508E-2</v>
      </c>
      <c r="HX42" s="865">
        <v>10</v>
      </c>
      <c r="HY42" s="865">
        <v>102</v>
      </c>
      <c r="HZ42" s="647">
        <v>0.05</v>
      </c>
      <c r="IA42" s="647">
        <v>0.95</v>
      </c>
      <c r="IB42" s="463">
        <v>3.2036613272311214E-2</v>
      </c>
      <c r="IC42" s="957">
        <v>14</v>
      </c>
      <c r="ID42" s="957">
        <v>437</v>
      </c>
      <c r="IE42" s="464">
        <v>3.4954407294832825E-2</v>
      </c>
      <c r="IF42" s="957">
        <v>23</v>
      </c>
      <c r="IG42" s="957">
        <v>658</v>
      </c>
      <c r="IH42" s="649">
        <v>0.03</v>
      </c>
      <c r="II42" s="649">
        <v>0.97</v>
      </c>
      <c r="IJ42" s="465">
        <v>9.5238095238095233E-2</v>
      </c>
      <c r="IK42" s="865">
        <v>4</v>
      </c>
      <c r="IL42" s="865">
        <v>42</v>
      </c>
      <c r="IM42" s="647">
        <v>0.03</v>
      </c>
      <c r="IN42" s="652">
        <v>0.97</v>
      </c>
      <c r="IO42" s="659">
        <v>1</v>
      </c>
      <c r="IP42" s="469">
        <v>3</v>
      </c>
      <c r="IQ42" s="469">
        <v>3</v>
      </c>
      <c r="IR42" s="469">
        <v>2</v>
      </c>
      <c r="IS42" s="660">
        <v>1.03E-2</v>
      </c>
      <c r="IT42" s="472">
        <v>0.04</v>
      </c>
      <c r="IU42" s="472">
        <v>0.04</v>
      </c>
      <c r="IV42" s="848" t="s">
        <v>28</v>
      </c>
      <c r="IW42" s="850">
        <v>0.8</v>
      </c>
      <c r="IX42" s="851">
        <v>0.2</v>
      </c>
      <c r="IY42" s="804">
        <v>0.43701760039282483</v>
      </c>
      <c r="IZ42" s="694">
        <v>56960</v>
      </c>
      <c r="JA42" s="694">
        <v>130338</v>
      </c>
      <c r="JB42" s="1014">
        <v>3.8650325944817349E-2</v>
      </c>
      <c r="JC42" s="694">
        <v>190225</v>
      </c>
      <c r="JD42" s="694">
        <v>4921692</v>
      </c>
      <c r="JE42" s="359">
        <v>1.1000000000000001</v>
      </c>
      <c r="JF42" s="359">
        <v>0.1</v>
      </c>
      <c r="JG42" s="359">
        <v>-1.1000000000000001</v>
      </c>
      <c r="JH42" s="361">
        <v>-0.1</v>
      </c>
      <c r="JI42" s="362">
        <v>0.78100000000000003</v>
      </c>
      <c r="JJ42" s="360">
        <v>0.67257010331014122</v>
      </c>
      <c r="JK42" s="360">
        <v>0.37742989668985871</v>
      </c>
      <c r="JL42" s="360">
        <v>0.05</v>
      </c>
      <c r="JM42" s="363">
        <v>0.57257010331014124</v>
      </c>
      <c r="JN42" s="583">
        <v>0.79100000000000004</v>
      </c>
      <c r="JO42" s="365">
        <v>0.56999999999999995</v>
      </c>
      <c r="JP42" s="359">
        <v>0.48</v>
      </c>
      <c r="JQ42" s="359">
        <v>0.05</v>
      </c>
      <c r="JR42" s="361">
        <v>0.47</v>
      </c>
      <c r="JS42" s="803">
        <v>9.6213919780082473E-3</v>
      </c>
      <c r="JT42" s="356">
        <v>154</v>
      </c>
      <c r="JU42" s="356">
        <v>16006</v>
      </c>
      <c r="JV42" s="801">
        <v>-7.5687005123428039E-3</v>
      </c>
      <c r="JW42" s="356">
        <v>-65</v>
      </c>
      <c r="JX42" s="356">
        <v>8588</v>
      </c>
      <c r="JY42" s="364">
        <v>0.05</v>
      </c>
      <c r="JZ42" s="364">
        <v>0.05</v>
      </c>
      <c r="KA42" s="364">
        <v>0.05</v>
      </c>
      <c r="KB42" s="364">
        <v>-0.05</v>
      </c>
      <c r="KC42" s="364">
        <v>-0.05</v>
      </c>
      <c r="KD42" s="364">
        <v>-0.05</v>
      </c>
      <c r="KE42" s="660">
        <v>0.496</v>
      </c>
      <c r="KF42" s="479">
        <v>0.54994849281184921</v>
      </c>
      <c r="KG42" s="479">
        <v>0.3500515071881507</v>
      </c>
      <c r="KH42" s="479">
        <v>0.05</v>
      </c>
      <c r="KI42" s="479">
        <v>0.1</v>
      </c>
      <c r="KJ42" s="479">
        <v>0.05</v>
      </c>
      <c r="KK42" s="480">
        <v>0.44994849281184923</v>
      </c>
      <c r="KL42" s="661">
        <v>0.879</v>
      </c>
      <c r="KM42" s="478">
        <v>0.85</v>
      </c>
      <c r="KN42" s="478">
        <v>0.15</v>
      </c>
      <c r="KO42" s="702">
        <v>9</v>
      </c>
      <c r="KP42" s="191">
        <v>6</v>
      </c>
      <c r="KQ42" s="191">
        <v>2</v>
      </c>
      <c r="KR42" s="192">
        <v>8</v>
      </c>
      <c r="KS42" s="703">
        <v>1</v>
      </c>
      <c r="KT42" s="195">
        <v>0.8</v>
      </c>
      <c r="KU42" s="371">
        <v>0.2</v>
      </c>
      <c r="KV42" s="1006">
        <v>0.4</v>
      </c>
      <c r="KW42" s="164">
        <v>0.6</v>
      </c>
      <c r="KX42" s="164">
        <v>0.25</v>
      </c>
      <c r="KY42" s="482">
        <v>0.15</v>
      </c>
      <c r="KZ42" s="703">
        <v>0.33600000000000002</v>
      </c>
      <c r="LA42" s="707">
        <v>-0.1</v>
      </c>
      <c r="LB42" s="707">
        <v>-0.1</v>
      </c>
      <c r="LC42" s="707">
        <v>-0.1</v>
      </c>
      <c r="LD42" s="705">
        <v>33500</v>
      </c>
      <c r="LE42" s="1005">
        <v>83460</v>
      </c>
      <c r="LF42" s="706">
        <v>534500</v>
      </c>
      <c r="LG42" s="703">
        <v>0.57999999999999996</v>
      </c>
      <c r="LH42" s="707">
        <v>0.75</v>
      </c>
      <c r="LI42" s="162">
        <v>0.55000000000000004</v>
      </c>
      <c r="LJ42" s="162">
        <v>0.1</v>
      </c>
      <c r="LK42" s="481">
        <v>0.35</v>
      </c>
      <c r="LL42" s="704">
        <v>0.62</v>
      </c>
      <c r="LM42" s="164">
        <v>0.8</v>
      </c>
      <c r="LN42" s="164">
        <v>0.6</v>
      </c>
      <c r="LO42" s="164">
        <v>0.1</v>
      </c>
      <c r="LP42" s="482">
        <v>0.3</v>
      </c>
      <c r="LQ42" s="708">
        <v>1</v>
      </c>
      <c r="LR42" s="166">
        <v>1.9</v>
      </c>
      <c r="LS42" s="167">
        <v>2.1</v>
      </c>
    </row>
    <row r="43" spans="1:331">
      <c r="A43" s="709">
        <v>43556</v>
      </c>
      <c r="B43" s="949">
        <v>4</v>
      </c>
      <c r="C43" s="948">
        <v>2019</v>
      </c>
      <c r="D43" s="486"/>
      <c r="E43" s="758"/>
      <c r="F43" s="758"/>
      <c r="G43" s="758"/>
      <c r="H43" s="758"/>
      <c r="I43" s="933">
        <v>1793</v>
      </c>
      <c r="J43" s="753">
        <v>7</v>
      </c>
      <c r="K43" s="758">
        <v>2</v>
      </c>
      <c r="L43" s="871">
        <v>9</v>
      </c>
      <c r="M43" s="871"/>
      <c r="N43" s="493">
        <v>1.0197190600250714E-3</v>
      </c>
      <c r="O43" s="494">
        <v>1E-3</v>
      </c>
      <c r="P43" s="494">
        <v>5.0000000000000001E-4</v>
      </c>
      <c r="Q43" s="495">
        <v>5.0000000000000001E-4</v>
      </c>
      <c r="R43" s="758"/>
      <c r="S43" s="871"/>
      <c r="T43" s="498">
        <v>0.25</v>
      </c>
      <c r="U43" s="498">
        <v>0.15</v>
      </c>
      <c r="V43" s="664">
        <v>0.6</v>
      </c>
      <c r="W43" s="758"/>
      <c r="X43" s="871"/>
      <c r="Y43" s="499">
        <v>0.25</v>
      </c>
      <c r="Z43" s="499">
        <v>0.15</v>
      </c>
      <c r="AA43" s="500">
        <v>0.6</v>
      </c>
      <c r="AB43" s="506"/>
      <c r="AC43" s="507"/>
      <c r="AD43" s="512"/>
      <c r="AE43" s="507"/>
      <c r="AF43" s="507"/>
      <c r="AG43" s="507"/>
      <c r="AH43" s="507"/>
      <c r="AI43" s="507"/>
      <c r="AJ43" s="507"/>
      <c r="AK43" s="504">
        <v>0</v>
      </c>
      <c r="AL43" s="505">
        <v>1</v>
      </c>
      <c r="AM43" s="936"/>
      <c r="AN43" s="856"/>
      <c r="AO43" s="856"/>
      <c r="AP43" s="216">
        <v>0.28000000000000003</v>
      </c>
      <c r="AQ43" s="792">
        <v>0.12</v>
      </c>
      <c r="AR43" s="855"/>
      <c r="AS43" s="856"/>
      <c r="AT43" s="856"/>
      <c r="AU43" s="208">
        <v>0.1</v>
      </c>
      <c r="AV43" s="209">
        <v>0.1</v>
      </c>
      <c r="AW43" s="856"/>
      <c r="AX43" s="856">
        <v>1</v>
      </c>
      <c r="AY43" s="856"/>
      <c r="AZ43" s="856"/>
      <c r="BA43" s="210">
        <v>5.0000000000000001E-3</v>
      </c>
      <c r="BB43" s="210">
        <v>2.5999999999999999E-3</v>
      </c>
      <c r="BC43" s="210">
        <v>2.3999999999999998E-3</v>
      </c>
      <c r="BD43" s="856"/>
      <c r="BE43" s="856"/>
      <c r="BF43" s="856">
        <v>0</v>
      </c>
      <c r="BG43" s="857"/>
      <c r="BH43" s="210">
        <v>4.0000000000000001E-3</v>
      </c>
      <c r="BI43" s="210">
        <v>2E-3</v>
      </c>
      <c r="BJ43" s="211">
        <v>1E-3</v>
      </c>
      <c r="BK43" s="856"/>
      <c r="BL43" s="213">
        <v>0.04</v>
      </c>
      <c r="BM43" s="213">
        <v>0.02</v>
      </c>
      <c r="BN43" s="856"/>
      <c r="BO43" s="856"/>
      <c r="BP43" s="856"/>
      <c r="BQ43" s="856"/>
      <c r="BR43" s="856"/>
      <c r="BS43" s="856"/>
      <c r="BT43" s="856"/>
      <c r="BU43" s="856"/>
      <c r="BV43" s="856"/>
      <c r="BW43" s="856"/>
      <c r="BX43" s="939">
        <v>0.55000000000000004</v>
      </c>
      <c r="BY43" s="510">
        <v>0.8</v>
      </c>
      <c r="BZ43" s="511">
        <v>0.2</v>
      </c>
      <c r="CA43" s="855"/>
      <c r="CB43" s="856"/>
      <c r="CC43" s="856"/>
      <c r="CD43" s="856"/>
      <c r="CE43" s="220">
        <v>0.05</v>
      </c>
      <c r="CF43" s="220">
        <v>9.5000000000000001E-2</v>
      </c>
      <c r="CG43" s="220">
        <v>0.85499999999999998</v>
      </c>
      <c r="CH43" s="941"/>
      <c r="CI43" s="855"/>
      <c r="CJ43" s="856">
        <v>5</v>
      </c>
      <c r="CK43" s="856">
        <v>5</v>
      </c>
      <c r="CL43" s="856"/>
      <c r="CM43" s="512">
        <v>0.99099999999999999</v>
      </c>
      <c r="CN43" s="221">
        <v>8.9999999999999993E-3</v>
      </c>
      <c r="CO43" s="1063"/>
      <c r="CP43" s="665">
        <v>1217000</v>
      </c>
      <c r="CQ43" s="666"/>
      <c r="CR43" s="225">
        <v>1217000</v>
      </c>
      <c r="CS43" s="225">
        <v>1500000</v>
      </c>
      <c r="CT43" s="225">
        <v>-500000</v>
      </c>
      <c r="CU43" s="667">
        <v>0</v>
      </c>
      <c r="CV43" s="665"/>
      <c r="CW43" s="666"/>
      <c r="CX43" s="228"/>
      <c r="CY43" s="228">
        <v>0.4</v>
      </c>
      <c r="CZ43" s="228">
        <v>-0.2</v>
      </c>
      <c r="DA43" s="513">
        <v>-0.2</v>
      </c>
      <c r="DB43" s="856"/>
      <c r="DC43" s="856"/>
      <c r="DD43" s="856"/>
      <c r="DE43" s="856"/>
      <c r="DF43" s="1003">
        <v>-8.5000000000000006E-2</v>
      </c>
      <c r="DG43" s="229">
        <v>0.15</v>
      </c>
      <c r="DH43" s="229">
        <v>-0.2</v>
      </c>
      <c r="DI43" s="229">
        <v>-0.1</v>
      </c>
      <c r="DJ43" s="229">
        <v>-0.1</v>
      </c>
      <c r="DK43" s="520">
        <v>-0.05</v>
      </c>
      <c r="DL43" s="520">
        <v>-0.05</v>
      </c>
      <c r="DM43" s="1003">
        <v>5.8000000000000003E-2</v>
      </c>
      <c r="DN43" s="856"/>
      <c r="DO43" s="712">
        <v>93</v>
      </c>
      <c r="DP43" s="324">
        <v>0.9</v>
      </c>
      <c r="DQ43" s="324">
        <v>119.1</v>
      </c>
      <c r="DR43" s="801">
        <v>0.93396918561995601</v>
      </c>
      <c r="DS43" s="981">
        <v>90</v>
      </c>
      <c r="DT43" s="981">
        <v>1273</v>
      </c>
      <c r="DU43" s="306">
        <v>0.05</v>
      </c>
      <c r="DV43" s="313">
        <v>0.95</v>
      </c>
      <c r="DW43" s="856"/>
      <c r="DX43" s="235">
        <v>0.05</v>
      </c>
      <c r="DY43" s="236">
        <v>0.95</v>
      </c>
      <c r="DZ43" s="856"/>
      <c r="EA43" s="674">
        <v>8.9999999999999993E-3</v>
      </c>
      <c r="EB43" s="674">
        <v>4.1000000000000002E-2</v>
      </c>
      <c r="EC43" s="675">
        <v>0.95</v>
      </c>
      <c r="EE43" s="241">
        <v>0.78</v>
      </c>
      <c r="EF43" s="241">
        <v>0.08</v>
      </c>
      <c r="EG43" s="241">
        <v>0.04</v>
      </c>
      <c r="EH43" s="241">
        <v>0.1</v>
      </c>
      <c r="EI43" s="523"/>
      <c r="EJ43" s="523"/>
      <c r="EK43" s="523"/>
      <c r="EL43" s="523"/>
      <c r="EM43" s="523"/>
      <c r="EO43" s="336">
        <v>0.77</v>
      </c>
      <c r="EP43" s="337">
        <v>0.04</v>
      </c>
      <c r="EQ43" s="337">
        <v>6.4000000000000001E-2</v>
      </c>
      <c r="ER43" s="337">
        <v>0.126</v>
      </c>
      <c r="ES43" s="574"/>
      <c r="ET43" s="574"/>
      <c r="EU43" s="574"/>
      <c r="EV43" s="336">
        <v>0.65</v>
      </c>
      <c r="EW43" s="337">
        <v>0.1</v>
      </c>
      <c r="EX43" s="337">
        <v>0.124</v>
      </c>
      <c r="EY43" s="337">
        <v>0.126</v>
      </c>
      <c r="FA43" s="332">
        <v>0.63300000000000001</v>
      </c>
      <c r="FB43" s="332">
        <v>9.6000000000000002E-2</v>
      </c>
      <c r="FC43" s="332">
        <v>0.11799999999999999</v>
      </c>
      <c r="FD43" s="332">
        <v>0.153</v>
      </c>
      <c r="FF43" s="332">
        <v>0.6</v>
      </c>
      <c r="FG43" s="332">
        <v>0.1</v>
      </c>
      <c r="FH43" s="332">
        <v>0.2</v>
      </c>
      <c r="FI43" s="261">
        <v>0.1</v>
      </c>
      <c r="FJ43" s="572"/>
      <c r="FK43" s="261">
        <v>0.64900000000000002</v>
      </c>
      <c r="FL43" s="332">
        <v>7.0000000000000007E-2</v>
      </c>
      <c r="FM43" s="332">
        <v>6.0999999999999999E-2</v>
      </c>
      <c r="FN43" s="332">
        <v>0.22</v>
      </c>
      <c r="FO43" s="572"/>
      <c r="FP43" s="332">
        <v>0.625</v>
      </c>
      <c r="FQ43" s="332">
        <v>0.125</v>
      </c>
      <c r="FR43" s="332">
        <v>0.125</v>
      </c>
      <c r="FS43" s="332">
        <v>0.125</v>
      </c>
      <c r="FT43" s="572"/>
      <c r="FU43" s="1000">
        <v>0.84126984126984128</v>
      </c>
      <c r="FV43" s="1001">
        <v>90</v>
      </c>
      <c r="FW43" s="994">
        <v>477</v>
      </c>
      <c r="FX43" s="339">
        <v>0.9</v>
      </c>
      <c r="FY43" s="339">
        <v>0.1</v>
      </c>
      <c r="FZ43" s="999">
        <v>0.98557692307692313</v>
      </c>
      <c r="GA43" s="994">
        <v>3</v>
      </c>
      <c r="GB43" s="994">
        <v>205</v>
      </c>
      <c r="GC43" s="867"/>
      <c r="GD43" s="868"/>
      <c r="GE43" s="856"/>
      <c r="GF43" s="868">
        <v>145</v>
      </c>
      <c r="GG43" s="868">
        <v>244</v>
      </c>
      <c r="GH43" s="252">
        <v>0.59426229508196726</v>
      </c>
      <c r="GI43" s="523">
        <v>0.75</v>
      </c>
      <c r="GJ43" s="527">
        <v>0.25</v>
      </c>
      <c r="GK43" s="855"/>
      <c r="GL43" s="856"/>
      <c r="GM43" s="856"/>
      <c r="GN43" s="525">
        <v>0.4</v>
      </c>
      <c r="GO43" s="525">
        <v>0.6</v>
      </c>
      <c r="GP43" s="94">
        <v>17</v>
      </c>
      <c r="GQ43" s="94">
        <v>84</v>
      </c>
      <c r="GR43" s="945">
        <v>0.20238095238095238</v>
      </c>
      <c r="GS43" s="94">
        <v>7</v>
      </c>
      <c r="GT43" s="535">
        <v>0.26373626373626374</v>
      </c>
      <c r="GU43" s="905"/>
      <c r="GV43" s="906"/>
      <c r="GW43" s="906"/>
      <c r="GX43" s="92">
        <v>6</v>
      </c>
      <c r="GY43" s="92">
        <v>69</v>
      </c>
      <c r="GZ43" s="678">
        <v>8.6956521739130432E-2</v>
      </c>
      <c r="HA43" s="523">
        <v>0.15416666000000001</v>
      </c>
      <c r="HB43" s="523">
        <v>0.84583333999999999</v>
      </c>
      <c r="HC43" s="533">
        <v>0.11333333333333333</v>
      </c>
      <c r="HD43" s="820">
        <v>17</v>
      </c>
      <c r="HE43" s="820">
        <v>150</v>
      </c>
      <c r="HF43" s="676">
        <v>0.12</v>
      </c>
      <c r="HG43" s="676">
        <v>0.88</v>
      </c>
      <c r="HH43" s="961">
        <v>9.0225563909774431E-2</v>
      </c>
      <c r="HI43" s="531">
        <v>12</v>
      </c>
      <c r="HJ43" s="531">
        <v>133</v>
      </c>
      <c r="HK43" s="678">
        <v>4.9200000000000001E-2</v>
      </c>
      <c r="HL43" s="962">
        <v>0.95079999999999998</v>
      </c>
      <c r="HM43" s="533">
        <v>0</v>
      </c>
      <c r="HN43" s="820">
        <v>0</v>
      </c>
      <c r="HO43" s="820">
        <v>43</v>
      </c>
      <c r="HP43" s="525">
        <v>0.03</v>
      </c>
      <c r="HQ43" s="535">
        <v>0.97</v>
      </c>
      <c r="HR43" s="961">
        <v>9.6774193548387094E-2</v>
      </c>
      <c r="HS43" s="531">
        <v>18</v>
      </c>
      <c r="HT43" s="531">
        <v>186</v>
      </c>
      <c r="HU43" s="678">
        <v>0.06</v>
      </c>
      <c r="HV43" s="678">
        <v>0.94</v>
      </c>
      <c r="HW43" s="961">
        <v>9.7222222222222224E-2</v>
      </c>
      <c r="HX43" s="531">
        <v>7</v>
      </c>
      <c r="HY43" s="531">
        <v>72</v>
      </c>
      <c r="HZ43" s="678">
        <v>0.09</v>
      </c>
      <c r="IA43" s="523">
        <v>0.91</v>
      </c>
      <c r="IB43" s="533">
        <v>3.6011080332409975E-2</v>
      </c>
      <c r="IC43" s="820">
        <v>13</v>
      </c>
      <c r="ID43" s="820">
        <v>361</v>
      </c>
      <c r="IE43" s="529">
        <v>2.2047244094488189E-2</v>
      </c>
      <c r="IF43" s="820">
        <v>14</v>
      </c>
      <c r="IG43" s="820">
        <v>635</v>
      </c>
      <c r="IH43" s="525">
        <v>0.03</v>
      </c>
      <c r="II43" s="525">
        <v>0.97</v>
      </c>
      <c r="IJ43" s="961">
        <v>6.8181818181818177E-2</v>
      </c>
      <c r="IK43" s="531">
        <v>3</v>
      </c>
      <c r="IL43" s="531">
        <v>44</v>
      </c>
      <c r="IM43" s="523">
        <v>0.04</v>
      </c>
      <c r="IN43" s="527">
        <v>0.96</v>
      </c>
      <c r="IO43" s="80">
        <v>0</v>
      </c>
      <c r="IP43" s="268">
        <v>3</v>
      </c>
      <c r="IQ43" s="268">
        <v>3</v>
      </c>
      <c r="IR43" s="268">
        <v>2</v>
      </c>
      <c r="IS43" s="717">
        <v>2.1899999999999999E-2</v>
      </c>
      <c r="IT43" s="359">
        <v>0.04</v>
      </c>
      <c r="IU43" s="359">
        <v>0.04</v>
      </c>
      <c r="IV43" s="717">
        <v>0.62</v>
      </c>
      <c r="IW43" s="846">
        <v>0.8</v>
      </c>
      <c r="IX43" s="847">
        <v>0.2</v>
      </c>
      <c r="IY43" s="717">
        <v>1.8613708329649849E-2</v>
      </c>
      <c r="IZ43" s="1034">
        <v>1360</v>
      </c>
      <c r="JA43" s="1035">
        <v>-73064.43057526859</v>
      </c>
      <c r="JB43" s="857">
        <v>-1.6289825572470054E-3</v>
      </c>
      <c r="JC43" s="1036">
        <v>-512</v>
      </c>
      <c r="JD43" s="1037">
        <v>314306.61901333334</v>
      </c>
      <c r="JE43" s="271">
        <v>1.1000000000000001</v>
      </c>
      <c r="JF43" s="271">
        <v>0.1</v>
      </c>
      <c r="JG43" s="271">
        <v>-1.1000000000000001</v>
      </c>
      <c r="JH43" s="274">
        <v>-0.1</v>
      </c>
      <c r="JI43" s="277">
        <v>0.61599999999999999</v>
      </c>
      <c r="JJ43" s="1038">
        <v>0.5934640522875817</v>
      </c>
      <c r="JK43" s="273">
        <v>0.45653594771241823</v>
      </c>
      <c r="JL43" s="273">
        <v>0.05</v>
      </c>
      <c r="JM43" s="276">
        <v>0.49346405228758172</v>
      </c>
      <c r="JN43" s="278">
        <v>0.46500000000000002</v>
      </c>
      <c r="JO43" s="1059">
        <v>0.52010000000000001</v>
      </c>
      <c r="JP43" s="271">
        <v>0.52990000000000004</v>
      </c>
      <c r="JQ43" s="271">
        <v>0.05</v>
      </c>
      <c r="JR43" s="274">
        <v>0.42010000000000003</v>
      </c>
      <c r="JS43" s="1039">
        <v>7.9012345679012344E-2</v>
      </c>
      <c r="JT43" s="101">
        <v>64</v>
      </c>
      <c r="JU43" s="1049">
        <v>810</v>
      </c>
      <c r="JV43" s="1040">
        <v>-8.3612040133779261E-3</v>
      </c>
      <c r="JW43" s="101">
        <v>-5</v>
      </c>
      <c r="JX43" s="1053">
        <v>598</v>
      </c>
      <c r="JY43" s="277">
        <v>0.05</v>
      </c>
      <c r="JZ43" s="277">
        <v>0.05</v>
      </c>
      <c r="KA43" s="277">
        <v>0.05</v>
      </c>
      <c r="KB43" s="277">
        <v>-0.05</v>
      </c>
      <c r="KC43" s="277">
        <v>-0.05</v>
      </c>
      <c r="KD43" s="540">
        <v>-0.05</v>
      </c>
      <c r="KE43" s="537">
        <v>0.629</v>
      </c>
      <c r="KF43" s="1056">
        <v>0.54726720977105203</v>
      </c>
      <c r="KG43" s="278">
        <v>0.35273279022894788</v>
      </c>
      <c r="KH43" s="278">
        <v>0.05</v>
      </c>
      <c r="KI43" s="278">
        <v>0.1</v>
      </c>
      <c r="KJ43" s="278">
        <v>0.05</v>
      </c>
      <c r="KK43" s="279">
        <v>0.44726720977105205</v>
      </c>
      <c r="KL43" s="539">
        <v>0.88100000000000001</v>
      </c>
      <c r="KM43" s="277">
        <v>0.86</v>
      </c>
      <c r="KN43" s="540">
        <v>0.14000000000000001</v>
      </c>
      <c r="KP43" s="191">
        <v>6</v>
      </c>
      <c r="KQ43" s="191">
        <v>2</v>
      </c>
      <c r="KR43" s="192">
        <v>8</v>
      </c>
      <c r="KT43" s="195">
        <v>0.8</v>
      </c>
      <c r="KU43" s="371">
        <v>0.2</v>
      </c>
      <c r="KW43" s="197">
        <v>0.6</v>
      </c>
      <c r="KX43" s="197">
        <v>0.25</v>
      </c>
      <c r="KY43" s="368">
        <v>0.15</v>
      </c>
      <c r="LA43" s="285">
        <v>-0.1</v>
      </c>
      <c r="LB43" s="285">
        <v>-0.1</v>
      </c>
      <c r="LC43" s="285">
        <v>-0.1</v>
      </c>
      <c r="LD43" s="690"/>
      <c r="LE43" s="691">
        <v>93326.666670000006</v>
      </c>
      <c r="LF43" s="596">
        <v>524633.33333000005</v>
      </c>
      <c r="LH43" s="385">
        <v>0.75</v>
      </c>
      <c r="LI43" s="195">
        <v>0.55000000000000004</v>
      </c>
      <c r="LJ43" s="195">
        <v>0.1</v>
      </c>
      <c r="LK43" s="371">
        <v>0.35</v>
      </c>
      <c r="LM43" s="197">
        <v>0.8</v>
      </c>
      <c r="LN43" s="197">
        <v>0.6</v>
      </c>
      <c r="LO43" s="197">
        <v>0.1</v>
      </c>
      <c r="LP43" s="368">
        <v>0.3</v>
      </c>
      <c r="LQ43" s="80"/>
      <c r="LR43" s="199">
        <v>1.9</v>
      </c>
      <c r="LS43" s="200">
        <v>2.1</v>
      </c>
    </row>
    <row r="44" spans="1:331" hidden="1">
      <c r="A44" s="718">
        <v>43586</v>
      </c>
      <c r="B44" s="950">
        <v>5</v>
      </c>
      <c r="C44" s="948">
        <v>2019</v>
      </c>
      <c r="D44" s="542"/>
      <c r="E44" s="759"/>
      <c r="F44" s="759"/>
      <c r="G44" s="759"/>
      <c r="H44" s="759"/>
      <c r="I44" s="934"/>
      <c r="J44" s="754"/>
      <c r="K44" s="759"/>
      <c r="L44" s="752"/>
      <c r="M44" s="752"/>
      <c r="N44" s="549">
        <v>1.0197190600250714E-3</v>
      </c>
      <c r="O44" s="550">
        <v>1E-3</v>
      </c>
      <c r="P44" s="550">
        <v>5.0000000000000001E-4</v>
      </c>
      <c r="Q44" s="551">
        <v>5.0000000000000001E-4</v>
      </c>
      <c r="R44" s="759"/>
      <c r="S44" s="752"/>
      <c r="T44" s="554">
        <v>0.25</v>
      </c>
      <c r="U44" s="554">
        <v>0.15</v>
      </c>
      <c r="V44" s="617">
        <v>0.6</v>
      </c>
      <c r="W44" s="759"/>
      <c r="X44" s="752"/>
      <c r="Y44" s="555">
        <v>0.25</v>
      </c>
      <c r="Z44" s="555">
        <v>0.15</v>
      </c>
      <c r="AA44" s="556">
        <v>0.6</v>
      </c>
      <c r="AB44" s="562"/>
      <c r="AC44" s="563"/>
      <c r="AD44" s="519"/>
      <c r="AE44" s="563"/>
      <c r="AF44" s="563"/>
      <c r="AG44" s="563"/>
      <c r="AH44" s="563"/>
      <c r="AI44" s="563"/>
      <c r="AJ44" s="563"/>
      <c r="AK44" s="560">
        <v>8.3000000000000004E-2</v>
      </c>
      <c r="AL44" s="561">
        <v>0.91700000000000004</v>
      </c>
      <c r="AM44" s="937"/>
      <c r="AN44" s="712"/>
      <c r="AO44" s="712"/>
      <c r="AP44" s="133">
        <v>0.28000000000000003</v>
      </c>
      <c r="AQ44" s="134">
        <v>0.12</v>
      </c>
      <c r="AR44" s="722"/>
      <c r="AS44" s="712"/>
      <c r="AT44" s="712"/>
      <c r="AU44" s="297">
        <v>0.1</v>
      </c>
      <c r="AV44" s="298">
        <v>0.1</v>
      </c>
      <c r="AW44" s="712"/>
      <c r="AX44" s="712"/>
      <c r="AY44" s="712"/>
      <c r="AZ44" s="712"/>
      <c r="BA44" s="299">
        <v>5.0000000000000001E-3</v>
      </c>
      <c r="BB44" s="299">
        <v>2.5999999999999999E-3</v>
      </c>
      <c r="BC44" s="299">
        <v>2.3999999999999998E-3</v>
      </c>
      <c r="BD44" s="712"/>
      <c r="BE44" s="712"/>
      <c r="BF44" s="712"/>
      <c r="BG44" s="858"/>
      <c r="BH44" s="299">
        <v>4.0000000000000001E-3</v>
      </c>
      <c r="BI44" s="299">
        <v>2E-3</v>
      </c>
      <c r="BJ44" s="300">
        <v>1E-3</v>
      </c>
      <c r="BK44" s="712"/>
      <c r="BL44" s="302">
        <v>0.04</v>
      </c>
      <c r="BM44" s="302">
        <v>0.02</v>
      </c>
      <c r="BN44" s="712"/>
      <c r="BO44" s="712"/>
      <c r="BP44" s="712"/>
      <c r="BQ44" s="712"/>
      <c r="BR44" s="712"/>
      <c r="BS44" s="712"/>
      <c r="BT44" s="712"/>
      <c r="BU44" s="712"/>
      <c r="BV44" s="712"/>
      <c r="BW44" s="712"/>
      <c r="BX44" s="765"/>
      <c r="BY44" s="569">
        <v>0.8</v>
      </c>
      <c r="BZ44" s="375">
        <v>0.2</v>
      </c>
      <c r="CA44" s="722"/>
      <c r="CB44" s="712"/>
      <c r="CC44" s="712"/>
      <c r="CD44" s="712"/>
      <c r="CE44" s="311">
        <v>0.1</v>
      </c>
      <c r="CF44" s="311">
        <v>9.5000000000000001E-2</v>
      </c>
      <c r="CG44" s="321">
        <v>0.80500000000000005</v>
      </c>
      <c r="CH44" s="716"/>
      <c r="CI44" s="722"/>
      <c r="CJ44" s="712"/>
      <c r="CK44" s="712"/>
      <c r="CL44" s="712"/>
      <c r="CM44" s="519">
        <v>0.99099999999999999</v>
      </c>
      <c r="CN44" s="376">
        <v>8.9999999999999993E-3</v>
      </c>
      <c r="CO44" s="931"/>
      <c r="CP44" s="514"/>
      <c r="CQ44" s="515"/>
      <c r="CR44" s="317" t="s">
        <v>469</v>
      </c>
      <c r="CS44" s="317">
        <v>1500000</v>
      </c>
      <c r="CT44" s="317">
        <v>-500000</v>
      </c>
      <c r="CU44" s="516">
        <v>0</v>
      </c>
      <c r="CV44" s="514"/>
      <c r="CW44" s="515"/>
      <c r="CX44" s="320"/>
      <c r="CY44" s="320">
        <v>0.4</v>
      </c>
      <c r="CZ44" s="320">
        <v>-0.2</v>
      </c>
      <c r="DA44" s="570">
        <v>-0.2</v>
      </c>
      <c r="DB44" s="712"/>
      <c r="DC44" s="712"/>
      <c r="DD44" s="712"/>
      <c r="DE44" s="712"/>
      <c r="DF44" s="712"/>
      <c r="DG44" s="322">
        <v>0.15</v>
      </c>
      <c r="DH44" s="322">
        <v>-0.2</v>
      </c>
      <c r="DI44" s="322">
        <v>-0.1</v>
      </c>
      <c r="DJ44" s="322">
        <v>-0.1</v>
      </c>
      <c r="DK44" s="285">
        <v>-0.05</v>
      </c>
      <c r="DL44" s="285">
        <v>-0.05</v>
      </c>
      <c r="DM44" s="712"/>
      <c r="DN44" s="712"/>
      <c r="DO44" s="712"/>
      <c r="DP44" s="324">
        <v>0.9</v>
      </c>
      <c r="DQ44" s="324">
        <v>119.1</v>
      </c>
      <c r="DR44" s="712"/>
      <c r="DS44" s="712"/>
      <c r="DT44" s="712"/>
      <c r="DU44" s="306">
        <v>0.05</v>
      </c>
      <c r="DV44" s="313">
        <v>0.95</v>
      </c>
      <c r="DW44" s="712"/>
      <c r="DX44" s="326">
        <v>0.05</v>
      </c>
      <c r="DY44" s="327">
        <v>0.95</v>
      </c>
      <c r="DZ44" s="712"/>
      <c r="EA44" s="687">
        <v>8.9999999999999993E-3</v>
      </c>
      <c r="EB44" s="687">
        <v>4.1000000000000002E-2</v>
      </c>
      <c r="EC44" s="688">
        <v>0.95</v>
      </c>
      <c r="EE44" s="261">
        <v>0.78</v>
      </c>
      <c r="EF44" s="261">
        <v>0.08</v>
      </c>
      <c r="EG44" s="261">
        <v>0.04</v>
      </c>
      <c r="EH44" s="261">
        <v>0.1</v>
      </c>
      <c r="EI44" s="572"/>
      <c r="EJ44" s="572"/>
      <c r="EK44" s="572"/>
      <c r="EL44" s="572"/>
      <c r="EM44" s="572"/>
      <c r="EO44" s="336">
        <v>0.77</v>
      </c>
      <c r="EP44" s="337">
        <v>0.04</v>
      </c>
      <c r="EQ44" s="337">
        <v>6.4000000000000001E-2</v>
      </c>
      <c r="ER44" s="337">
        <v>0.126</v>
      </c>
      <c r="ES44" s="574"/>
      <c r="ET44" s="574"/>
      <c r="EU44" s="574"/>
      <c r="EV44" s="336">
        <v>0.65</v>
      </c>
      <c r="EW44" s="337">
        <v>0.1</v>
      </c>
      <c r="EX44" s="337">
        <v>0.124</v>
      </c>
      <c r="EY44" s="337">
        <v>0.126</v>
      </c>
      <c r="FA44" s="332">
        <v>0.63300000000000001</v>
      </c>
      <c r="FB44" s="332">
        <v>9.6000000000000002E-2</v>
      </c>
      <c r="FC44" s="332">
        <v>0.11799999999999999</v>
      </c>
      <c r="FD44" s="332">
        <v>0.153</v>
      </c>
      <c r="FF44" s="332">
        <v>0.6</v>
      </c>
      <c r="FG44" s="332">
        <v>0.1</v>
      </c>
      <c r="FH44" s="332">
        <v>0.2</v>
      </c>
      <c r="FI44" s="261">
        <v>0.1</v>
      </c>
      <c r="FJ44" s="572"/>
      <c r="FK44" s="261">
        <v>0.64900000000000002</v>
      </c>
      <c r="FL44" s="332">
        <v>7.0000000000000007E-2</v>
      </c>
      <c r="FM44" s="332">
        <v>6.0999999999999999E-2</v>
      </c>
      <c r="FN44" s="332">
        <v>0.22</v>
      </c>
      <c r="FO44" s="572"/>
      <c r="FP44" s="332">
        <v>0.625</v>
      </c>
      <c r="FQ44" s="332">
        <v>0.125</v>
      </c>
      <c r="FR44" s="332">
        <v>0.125</v>
      </c>
      <c r="FS44" s="332">
        <v>0.125</v>
      </c>
      <c r="FT44" s="572"/>
      <c r="FV44" s="80"/>
      <c r="FW44" s="80"/>
      <c r="FX44" s="339">
        <v>0.9</v>
      </c>
      <c r="FY44" s="339">
        <v>0.1</v>
      </c>
      <c r="FZ44" s="712"/>
      <c r="GA44" s="80"/>
      <c r="GB44" s="80"/>
      <c r="GC44" s="714"/>
      <c r="GD44" s="715"/>
      <c r="GF44" s="715"/>
      <c r="GG44" s="715"/>
      <c r="GH44" s="354" t="s">
        <v>469</v>
      </c>
      <c r="GI44" s="572">
        <v>0.75</v>
      </c>
      <c r="GJ44" s="575">
        <v>0.25</v>
      </c>
      <c r="GK44" s="722"/>
      <c r="GM44" s="712"/>
      <c r="GN44" s="574">
        <v>0.4</v>
      </c>
      <c r="GO44" s="574">
        <v>0.6</v>
      </c>
      <c r="GP44" s="577"/>
      <c r="GQ44" s="577"/>
      <c r="GR44" s="574" t="s">
        <v>469</v>
      </c>
      <c r="GS44" s="577"/>
      <c r="GT44" s="581" t="s">
        <v>469</v>
      </c>
      <c r="GU44" s="907"/>
      <c r="GV44" s="908"/>
      <c r="GW44" s="908"/>
      <c r="GX44" s="579"/>
      <c r="GY44" s="579"/>
      <c r="GZ44" s="679" t="s">
        <v>469</v>
      </c>
      <c r="HA44" s="572">
        <v>0.158333</v>
      </c>
      <c r="HB44" s="572">
        <v>0.84166699999999994</v>
      </c>
      <c r="HC44" s="610">
        <v>0.11538461538461539</v>
      </c>
      <c r="HD44" s="819">
        <v>6</v>
      </c>
      <c r="HE44" s="819">
        <v>52</v>
      </c>
      <c r="HF44" s="677">
        <v>0.11799999999999997</v>
      </c>
      <c r="HG44" s="677">
        <v>0.88200000000000001</v>
      </c>
      <c r="HH44" s="611">
        <v>8.5714285714285715E-2</v>
      </c>
      <c r="HI44" s="609">
        <v>3</v>
      </c>
      <c r="HJ44" s="609">
        <v>35</v>
      </c>
      <c r="HK44" s="679">
        <v>4.8399999999999999E-2</v>
      </c>
      <c r="HL44" s="963">
        <v>0.9516</v>
      </c>
      <c r="HM44" s="610">
        <v>0</v>
      </c>
      <c r="HN44" s="819">
        <v>0</v>
      </c>
      <c r="HO44" s="819">
        <v>7</v>
      </c>
      <c r="HP44" s="574">
        <v>0.03</v>
      </c>
      <c r="HQ44" s="581">
        <v>0.97</v>
      </c>
      <c r="HR44" s="611">
        <v>7.9365079365079361E-2</v>
      </c>
      <c r="HS44" s="609">
        <v>5</v>
      </c>
      <c r="HT44" s="609">
        <v>63</v>
      </c>
      <c r="HU44" s="679">
        <v>5.91E-2</v>
      </c>
      <c r="HV44" s="679">
        <v>0.94089999999999996</v>
      </c>
      <c r="HW44" s="611">
        <v>2.6315789473684209E-2</v>
      </c>
      <c r="HX44" s="609">
        <v>1</v>
      </c>
      <c r="HY44" s="609">
        <v>38</v>
      </c>
      <c r="HZ44" s="679">
        <v>8.7999999999999995E-2</v>
      </c>
      <c r="IA44" s="572">
        <v>0.91200000000000003</v>
      </c>
      <c r="IB44" s="610">
        <v>1.2987012987012988E-2</v>
      </c>
      <c r="IC44" s="819">
        <v>2</v>
      </c>
      <c r="ID44" s="819">
        <v>154</v>
      </c>
      <c r="IE44" s="607">
        <v>4.5918367346938778E-2</v>
      </c>
      <c r="IF44" s="819">
        <v>9</v>
      </c>
      <c r="IG44" s="819">
        <v>196</v>
      </c>
      <c r="IH44" s="574">
        <v>0.03</v>
      </c>
      <c r="II44" s="574">
        <v>0.97</v>
      </c>
      <c r="IJ44" s="611">
        <v>0</v>
      </c>
      <c r="IK44" s="609">
        <v>0</v>
      </c>
      <c r="IL44" s="609">
        <v>15</v>
      </c>
      <c r="IM44" s="572">
        <v>0.04</v>
      </c>
      <c r="IN44" s="575">
        <v>0.96</v>
      </c>
      <c r="IP44" s="356">
        <v>3</v>
      </c>
      <c r="IQ44" s="356">
        <v>3</v>
      </c>
      <c r="IR44" s="356">
        <v>2</v>
      </c>
      <c r="IT44" s="359">
        <v>0.04</v>
      </c>
      <c r="IU44" s="359">
        <v>0.04</v>
      </c>
      <c r="IW44" s="360">
        <v>0.8</v>
      </c>
      <c r="IX44" s="849">
        <v>0.2</v>
      </c>
      <c r="IZ44" s="1041"/>
      <c r="JA44" s="1016">
        <v>2272.0883682778658</v>
      </c>
      <c r="JB44" s="858"/>
      <c r="JC44" s="1042"/>
      <c r="JD44" s="1043">
        <v>818703.63222666667</v>
      </c>
      <c r="JE44" s="359">
        <v>1.1000000000000001</v>
      </c>
      <c r="JF44" s="359">
        <v>0.1</v>
      </c>
      <c r="JG44" s="359">
        <v>-1.1000000000000001</v>
      </c>
      <c r="JH44" s="361">
        <v>-0.1</v>
      </c>
      <c r="JI44" s="364"/>
      <c r="JJ44" s="1030">
        <v>0.83870967741935487</v>
      </c>
      <c r="JK44" s="360">
        <v>0.21129032258064506</v>
      </c>
      <c r="JL44" s="360">
        <v>0.05</v>
      </c>
      <c r="JM44" s="363">
        <v>0.73870967741935489</v>
      </c>
      <c r="JN44" s="365"/>
      <c r="JO44" s="1060">
        <v>0.72123999999999999</v>
      </c>
      <c r="JP44" s="359">
        <v>0.32875999999999994</v>
      </c>
      <c r="JQ44" s="359">
        <v>0.05</v>
      </c>
      <c r="JR44" s="361">
        <v>0.62124000000000001</v>
      </c>
      <c r="JS44" s="364"/>
      <c r="JT44" s="863"/>
      <c r="JU44" s="1050">
        <v>3160</v>
      </c>
      <c r="JV44" s="863"/>
      <c r="JW44" s="863"/>
      <c r="JX44" s="1054">
        <v>1340</v>
      </c>
      <c r="JY44" s="364">
        <v>0.05</v>
      </c>
      <c r="JZ44" s="364">
        <v>0.05</v>
      </c>
      <c r="KA44" s="364">
        <v>0.05</v>
      </c>
      <c r="KB44" s="364">
        <v>-0.05</v>
      </c>
      <c r="KC44" s="364">
        <v>-0.05</v>
      </c>
      <c r="KD44" s="586">
        <v>-0.05</v>
      </c>
      <c r="KE44" s="583"/>
      <c r="KF44" s="1057">
        <v>0.62766379392064264</v>
      </c>
      <c r="KG44" s="365">
        <v>0.27233620607935727</v>
      </c>
      <c r="KH44" s="365">
        <v>0.05</v>
      </c>
      <c r="KI44" s="365">
        <v>0.1</v>
      </c>
      <c r="KJ44" s="365">
        <v>0.05</v>
      </c>
      <c r="KK44" s="366">
        <v>0.52766379392064267</v>
      </c>
      <c r="KL44" s="585"/>
      <c r="KM44" s="364">
        <v>0.86</v>
      </c>
      <c r="KN44" s="586">
        <v>0.14000000000000001</v>
      </c>
      <c r="KP44" s="191">
        <v>6</v>
      </c>
      <c r="KQ44" s="191">
        <v>2</v>
      </c>
      <c r="KR44" s="192">
        <v>8</v>
      </c>
      <c r="KT44" s="195">
        <v>0.8</v>
      </c>
      <c r="KU44" s="371">
        <v>0.2</v>
      </c>
      <c r="KW44" s="197">
        <v>0.6</v>
      </c>
      <c r="KX44" s="197">
        <v>0.25</v>
      </c>
      <c r="KY44" s="368">
        <v>0.15</v>
      </c>
      <c r="LA44" s="285">
        <v>-0.1</v>
      </c>
      <c r="LB44" s="285">
        <v>-0.1</v>
      </c>
      <c r="LC44" s="285">
        <v>-0.1</v>
      </c>
      <c r="LD44" s="690"/>
      <c r="LE44" s="691">
        <v>103193.33334000001</v>
      </c>
      <c r="LF44" s="596">
        <v>514766.66665999999</v>
      </c>
      <c r="LH44" s="385">
        <v>0.75</v>
      </c>
      <c r="LI44" s="195">
        <v>0.55000000000000004</v>
      </c>
      <c r="LJ44" s="195">
        <v>0.1</v>
      </c>
      <c r="LK44" s="371">
        <v>0.35</v>
      </c>
      <c r="LM44" s="197">
        <v>0.8</v>
      </c>
      <c r="LN44" s="197">
        <v>0.6</v>
      </c>
      <c r="LO44" s="197">
        <v>0.1</v>
      </c>
      <c r="LP44" s="368">
        <v>0.3</v>
      </c>
      <c r="LQ44" s="80"/>
      <c r="LR44" s="199">
        <v>1.9</v>
      </c>
      <c r="LS44" s="200">
        <v>2.1</v>
      </c>
    </row>
    <row r="45" spans="1:331" hidden="1">
      <c r="A45" s="718">
        <v>43617</v>
      </c>
      <c r="B45" s="950">
        <v>6</v>
      </c>
      <c r="C45" s="948">
        <v>2019</v>
      </c>
      <c r="D45" s="542"/>
      <c r="E45" s="759"/>
      <c r="F45" s="759"/>
      <c r="G45" s="759"/>
      <c r="H45" s="759"/>
      <c r="I45" s="934"/>
      <c r="J45" s="754"/>
      <c r="K45" s="759"/>
      <c r="L45" s="752"/>
      <c r="M45" s="752"/>
      <c r="N45" s="549">
        <v>1.0197190600250714E-3</v>
      </c>
      <c r="O45" s="550">
        <v>1E-3</v>
      </c>
      <c r="P45" s="550">
        <v>5.0000000000000001E-4</v>
      </c>
      <c r="Q45" s="551">
        <v>5.0000000000000001E-4</v>
      </c>
      <c r="R45" s="759"/>
      <c r="S45" s="752"/>
      <c r="T45" s="554">
        <v>0.25</v>
      </c>
      <c r="U45" s="554">
        <v>0.15</v>
      </c>
      <c r="V45" s="617">
        <v>0.6</v>
      </c>
      <c r="W45" s="759"/>
      <c r="X45" s="752"/>
      <c r="Y45" s="555">
        <v>0.25</v>
      </c>
      <c r="Z45" s="555">
        <v>0.15</v>
      </c>
      <c r="AA45" s="556">
        <v>0.6</v>
      </c>
      <c r="AB45" s="754"/>
      <c r="AC45" s="759"/>
      <c r="AD45" s="749" t="s">
        <v>469</v>
      </c>
      <c r="AE45" s="759"/>
      <c r="AF45" s="759"/>
      <c r="AG45" s="749" t="s">
        <v>469</v>
      </c>
      <c r="AH45" s="759"/>
      <c r="AI45" s="759"/>
      <c r="AJ45" s="749" t="s">
        <v>469</v>
      </c>
      <c r="AK45" s="560">
        <v>0.16600000000000001</v>
      </c>
      <c r="AL45" s="561">
        <v>0.83399999999999996</v>
      </c>
      <c r="AM45" s="937"/>
      <c r="AN45" s="712"/>
      <c r="AO45" s="712"/>
      <c r="AP45" s="133">
        <v>0.28000000000000003</v>
      </c>
      <c r="AQ45" s="134">
        <v>0.12</v>
      </c>
      <c r="AR45" s="722"/>
      <c r="AS45" s="712"/>
      <c r="AT45" s="712"/>
      <c r="AU45" s="136">
        <v>0.1</v>
      </c>
      <c r="AV45" s="137">
        <v>0.1</v>
      </c>
      <c r="AW45" s="712"/>
      <c r="AX45" s="712"/>
      <c r="AY45" s="712"/>
      <c r="AZ45" s="712"/>
      <c r="BA45" s="302">
        <v>5.0000000000000001E-3</v>
      </c>
      <c r="BB45" s="302">
        <v>2.5999999999999999E-3</v>
      </c>
      <c r="BC45" s="302">
        <v>2.3999999999999998E-3</v>
      </c>
      <c r="BD45" s="712"/>
      <c r="BE45" s="712"/>
      <c r="BF45" s="712"/>
      <c r="BG45" s="858"/>
      <c r="BH45" s="176">
        <v>4.0000000000000001E-3</v>
      </c>
      <c r="BI45" s="176">
        <v>2E-3</v>
      </c>
      <c r="BJ45" s="372">
        <v>1E-3</v>
      </c>
      <c r="BK45" s="712"/>
      <c r="BL45" s="302">
        <v>0.04</v>
      </c>
      <c r="BM45" s="302">
        <v>0.02</v>
      </c>
      <c r="BN45" s="712"/>
      <c r="BO45" s="712"/>
      <c r="BP45" s="712"/>
      <c r="BQ45" s="712"/>
      <c r="BR45" s="712"/>
      <c r="BS45" s="712"/>
      <c r="BT45" s="712"/>
      <c r="BU45" s="712"/>
      <c r="BV45" s="712"/>
      <c r="BW45" s="712"/>
      <c r="BX45" s="765"/>
      <c r="BY45" s="569">
        <v>0.8</v>
      </c>
      <c r="BZ45" s="375">
        <v>0.2</v>
      </c>
      <c r="CA45" s="722"/>
      <c r="CB45" s="712"/>
      <c r="CC45" s="712"/>
      <c r="CD45" s="712"/>
      <c r="CE45" s="321">
        <v>0.15</v>
      </c>
      <c r="CF45" s="321">
        <v>9.5000000000000001E-2</v>
      </c>
      <c r="CG45" s="321">
        <v>0.755</v>
      </c>
      <c r="CH45" s="716"/>
      <c r="CI45" s="722"/>
      <c r="CJ45" s="712"/>
      <c r="CK45" s="712"/>
      <c r="CL45" s="712"/>
      <c r="CM45" s="613">
        <v>0.99099999999999999</v>
      </c>
      <c r="CN45" s="314">
        <v>8.9999999999999993E-3</v>
      </c>
      <c r="CO45" s="931"/>
      <c r="CP45" s="1066"/>
      <c r="CQ45" s="1064">
        <v>1000000</v>
      </c>
      <c r="CR45" s="378" t="s">
        <v>469</v>
      </c>
      <c r="CS45" s="378">
        <v>1500000</v>
      </c>
      <c r="CT45" s="378">
        <v>-500000</v>
      </c>
      <c r="CU45" s="604">
        <v>0</v>
      </c>
      <c r="CV45" s="1066"/>
      <c r="CW45" s="1064">
        <v>590000</v>
      </c>
      <c r="CX45" s="326" t="s">
        <v>469</v>
      </c>
      <c r="CY45" s="326">
        <v>0.4</v>
      </c>
      <c r="CZ45" s="326">
        <v>-0.2</v>
      </c>
      <c r="DA45" s="590">
        <v>-0.2</v>
      </c>
      <c r="DB45" s="712"/>
      <c r="DC45" s="712"/>
      <c r="DD45" s="712"/>
      <c r="DE45" s="712"/>
      <c r="DF45" s="712"/>
      <c r="DG45" s="285">
        <v>0.15</v>
      </c>
      <c r="DH45" s="285">
        <v>-0.2</v>
      </c>
      <c r="DI45" s="285">
        <v>-0.1</v>
      </c>
      <c r="DJ45" s="322">
        <v>-0.1</v>
      </c>
      <c r="DK45" s="285">
        <v>-0.05</v>
      </c>
      <c r="DL45" s="285">
        <v>-0.05</v>
      </c>
      <c r="DM45" s="712"/>
      <c r="DN45" s="712"/>
      <c r="DO45" s="712"/>
      <c r="DP45" s="324">
        <v>0.9</v>
      </c>
      <c r="DQ45" s="324">
        <v>119.1</v>
      </c>
      <c r="DR45" s="712"/>
      <c r="DS45" s="712"/>
      <c r="DT45" s="712"/>
      <c r="DU45" s="306">
        <v>0.05</v>
      </c>
      <c r="DV45" s="313">
        <v>0.95</v>
      </c>
      <c r="DW45" s="712"/>
      <c r="DX45" s="326">
        <v>0.05</v>
      </c>
      <c r="DY45" s="327">
        <v>0.95</v>
      </c>
      <c r="DZ45" s="712"/>
      <c r="EA45" s="329">
        <v>8.9999999999999993E-3</v>
      </c>
      <c r="EB45" s="329">
        <v>4.1000000000000002E-2</v>
      </c>
      <c r="EC45" s="330">
        <v>0.95</v>
      </c>
      <c r="EE45" s="261">
        <v>0.78</v>
      </c>
      <c r="EF45" s="261">
        <v>0.08</v>
      </c>
      <c r="EG45" s="261">
        <v>0.04</v>
      </c>
      <c r="EH45" s="261">
        <v>0.1</v>
      </c>
      <c r="EI45" s="572"/>
      <c r="EJ45" s="572"/>
      <c r="EK45" s="572"/>
      <c r="EL45" s="572"/>
      <c r="EM45" s="572"/>
      <c r="EO45" s="336">
        <v>0.77</v>
      </c>
      <c r="EP45" s="337">
        <v>0.04</v>
      </c>
      <c r="EQ45" s="337">
        <v>6.4000000000000001E-2</v>
      </c>
      <c r="ER45" s="337">
        <v>0.126</v>
      </c>
      <c r="ES45" s="574"/>
      <c r="ET45" s="574"/>
      <c r="EU45" s="574"/>
      <c r="EV45" s="336">
        <v>0.65</v>
      </c>
      <c r="EW45" s="337">
        <v>0.1</v>
      </c>
      <c r="EX45" s="337">
        <v>0.124</v>
      </c>
      <c r="EY45" s="337">
        <v>0.126</v>
      </c>
      <c r="FA45" s="332">
        <v>0.63300000000000001</v>
      </c>
      <c r="FB45" s="332">
        <v>9.6000000000000002E-2</v>
      </c>
      <c r="FC45" s="332">
        <v>0.11799999999999999</v>
      </c>
      <c r="FD45" s="332">
        <v>0.153</v>
      </c>
      <c r="FF45" s="332">
        <v>0.6</v>
      </c>
      <c r="FG45" s="332">
        <v>0.1</v>
      </c>
      <c r="FH45" s="332">
        <v>0.2</v>
      </c>
      <c r="FI45" s="261">
        <v>0.1</v>
      </c>
      <c r="FJ45" s="572"/>
      <c r="FK45" s="261">
        <v>0.64900000000000002</v>
      </c>
      <c r="FL45" s="332">
        <v>7.0000000000000007E-2</v>
      </c>
      <c r="FM45" s="332">
        <v>6.0999999999999999E-2</v>
      </c>
      <c r="FN45" s="332">
        <v>0.22</v>
      </c>
      <c r="FO45" s="572"/>
      <c r="FP45" s="332">
        <v>0.625</v>
      </c>
      <c r="FQ45" s="332">
        <v>0.125</v>
      </c>
      <c r="FR45" s="332">
        <v>0.125</v>
      </c>
      <c r="FS45" s="332">
        <v>0.125</v>
      </c>
      <c r="FT45" s="572"/>
      <c r="FV45" s="80"/>
      <c r="FW45" s="80"/>
      <c r="FX45" s="339">
        <v>0.9</v>
      </c>
      <c r="FY45" s="339">
        <v>0.1</v>
      </c>
      <c r="GA45" s="80"/>
      <c r="GB45" s="80"/>
      <c r="GC45" s="714"/>
      <c r="GD45" s="715"/>
      <c r="GF45" s="715"/>
      <c r="GG45" s="715"/>
      <c r="GH45" s="354" t="s">
        <v>469</v>
      </c>
      <c r="GI45" s="572">
        <v>0.75</v>
      </c>
      <c r="GJ45" s="575">
        <v>0.25</v>
      </c>
      <c r="GK45" s="722"/>
      <c r="GM45" s="712"/>
      <c r="GN45" s="574">
        <v>0.4</v>
      </c>
      <c r="GO45" s="574">
        <v>0.6</v>
      </c>
      <c r="GP45" s="577"/>
      <c r="GQ45" s="577"/>
      <c r="GR45" s="574" t="s">
        <v>469</v>
      </c>
      <c r="GS45" s="577"/>
      <c r="GT45" s="581" t="s">
        <v>469</v>
      </c>
      <c r="GU45" s="907"/>
      <c r="GV45" s="908"/>
      <c r="GW45" s="908"/>
      <c r="GX45" s="579"/>
      <c r="GY45" s="579"/>
      <c r="GZ45" s="679" t="s">
        <v>469</v>
      </c>
      <c r="HA45" s="572">
        <v>0.16249933999999999</v>
      </c>
      <c r="HB45" s="572">
        <v>0.83750066000000001</v>
      </c>
      <c r="HC45" s="610" t="s">
        <v>469</v>
      </c>
      <c r="HD45" s="819" t="s">
        <v>469</v>
      </c>
      <c r="HE45" s="819" t="s">
        <v>469</v>
      </c>
      <c r="HF45" s="677">
        <v>0.11619999999999997</v>
      </c>
      <c r="HG45" s="677">
        <v>0.88380000000000003</v>
      </c>
      <c r="HH45" s="611" t="s">
        <v>469</v>
      </c>
      <c r="HI45" s="609" t="s">
        <v>469</v>
      </c>
      <c r="HJ45" s="609" t="s">
        <v>469</v>
      </c>
      <c r="HK45" s="679">
        <v>4.7599999999999996E-2</v>
      </c>
      <c r="HL45" s="963">
        <v>0.95240000000000002</v>
      </c>
      <c r="HM45" s="610" t="s">
        <v>469</v>
      </c>
      <c r="HN45" s="819" t="s">
        <v>469</v>
      </c>
      <c r="HO45" s="819" t="s">
        <v>469</v>
      </c>
      <c r="HP45" s="574">
        <v>0.03</v>
      </c>
      <c r="HQ45" s="581">
        <v>0.97</v>
      </c>
      <c r="HR45" s="611" t="s">
        <v>469</v>
      </c>
      <c r="HS45" s="609" t="s">
        <v>469</v>
      </c>
      <c r="HT45" s="609" t="s">
        <v>469</v>
      </c>
      <c r="HU45" s="679">
        <v>5.8200000000000002E-2</v>
      </c>
      <c r="HV45" s="679">
        <v>0.94179999999999997</v>
      </c>
      <c r="HW45" s="611" t="s">
        <v>469</v>
      </c>
      <c r="HX45" s="609" t="s">
        <v>469</v>
      </c>
      <c r="HY45" s="609" t="s">
        <v>469</v>
      </c>
      <c r="HZ45" s="679">
        <v>8.6199999999999999E-2</v>
      </c>
      <c r="IA45" s="572">
        <v>0.91379999999999995</v>
      </c>
      <c r="IB45" s="610" t="s">
        <v>469</v>
      </c>
      <c r="IC45" s="819" t="s">
        <v>469</v>
      </c>
      <c r="ID45" s="819" t="s">
        <v>469</v>
      </c>
      <c r="IE45" s="607" t="s">
        <v>469</v>
      </c>
      <c r="IF45" s="819" t="s">
        <v>469</v>
      </c>
      <c r="IG45" s="819" t="s">
        <v>469</v>
      </c>
      <c r="IH45" s="574">
        <v>0.03</v>
      </c>
      <c r="II45" s="574">
        <v>0.97</v>
      </c>
      <c r="IJ45" s="611" t="s">
        <v>469</v>
      </c>
      <c r="IK45" s="609" t="s">
        <v>469</v>
      </c>
      <c r="IL45" s="609" t="s">
        <v>469</v>
      </c>
      <c r="IM45" s="572">
        <v>0.04</v>
      </c>
      <c r="IN45" s="575">
        <v>0.96</v>
      </c>
      <c r="IP45" s="356">
        <v>3</v>
      </c>
      <c r="IQ45" s="356">
        <v>3</v>
      </c>
      <c r="IR45" s="356">
        <v>2</v>
      </c>
      <c r="IT45" s="359">
        <v>0.04</v>
      </c>
      <c r="IU45" s="359">
        <v>0.04</v>
      </c>
      <c r="IW45" s="360">
        <v>0.8</v>
      </c>
      <c r="IX45" s="849">
        <v>0.2</v>
      </c>
      <c r="IZ45" s="1041"/>
      <c r="JA45" s="1016">
        <v>68653.042641663997</v>
      </c>
      <c r="JB45" s="858"/>
      <c r="JC45" s="1042"/>
      <c r="JD45" s="1043">
        <v>1313997.91704</v>
      </c>
      <c r="JE45" s="359">
        <v>1.1000000000000001</v>
      </c>
      <c r="JF45" s="359">
        <v>0.1</v>
      </c>
      <c r="JG45" s="359">
        <v>-1.1000000000000001</v>
      </c>
      <c r="JH45" s="361">
        <v>-0.1</v>
      </c>
      <c r="JI45" s="364"/>
      <c r="JJ45" s="1030">
        <v>0.9274509803921569</v>
      </c>
      <c r="JK45" s="360">
        <v>0.12254901960784303</v>
      </c>
      <c r="JL45" s="360">
        <v>0.05</v>
      </c>
      <c r="JM45" s="363">
        <v>0.82745098039215692</v>
      </c>
      <c r="JN45" s="365"/>
      <c r="JO45" s="1060">
        <v>0.62270000000000003</v>
      </c>
      <c r="JP45" s="359">
        <v>0.4272999999999999</v>
      </c>
      <c r="JQ45" s="359">
        <v>0.05</v>
      </c>
      <c r="JR45" s="361">
        <v>0.52270000000000005</v>
      </c>
      <c r="JS45" s="364"/>
      <c r="JT45" s="863"/>
      <c r="JU45" s="1050">
        <v>4860</v>
      </c>
      <c r="JV45" s="863"/>
      <c r="JW45" s="863"/>
      <c r="JX45" s="1054">
        <v>2058</v>
      </c>
      <c r="JY45" s="364">
        <v>0.05</v>
      </c>
      <c r="JZ45" s="364">
        <v>0.05</v>
      </c>
      <c r="KA45" s="364">
        <v>0.05</v>
      </c>
      <c r="KB45" s="364">
        <v>-0.05</v>
      </c>
      <c r="KC45" s="364">
        <v>-0.05</v>
      </c>
      <c r="KD45" s="586">
        <v>-0.05</v>
      </c>
      <c r="KE45" s="583"/>
      <c r="KF45" s="1057">
        <v>0.56825905598240745</v>
      </c>
      <c r="KG45" s="365">
        <v>0.33174094401759247</v>
      </c>
      <c r="KH45" s="365">
        <v>0.05</v>
      </c>
      <c r="KI45" s="365">
        <v>0.1</v>
      </c>
      <c r="KJ45" s="365">
        <v>0.05</v>
      </c>
      <c r="KK45" s="366">
        <v>0.46825905598240747</v>
      </c>
      <c r="KL45" s="585"/>
      <c r="KM45" s="364">
        <v>0.86</v>
      </c>
      <c r="KN45" s="586">
        <v>0.14000000000000001</v>
      </c>
      <c r="KP45" s="191">
        <v>6</v>
      </c>
      <c r="KQ45" s="191">
        <v>2</v>
      </c>
      <c r="KR45" s="192">
        <v>8</v>
      </c>
      <c r="KT45" s="195">
        <v>0.8</v>
      </c>
      <c r="KU45" s="371">
        <v>0.2</v>
      </c>
      <c r="KW45" s="197">
        <v>0.6</v>
      </c>
      <c r="KX45" s="197">
        <v>0.25</v>
      </c>
      <c r="KY45" s="368">
        <v>0.15</v>
      </c>
      <c r="LA45" s="385">
        <v>-0.1</v>
      </c>
      <c r="LB45" s="385">
        <v>-0.1</v>
      </c>
      <c r="LC45" s="385">
        <v>-0.1</v>
      </c>
      <c r="LD45" s="594"/>
      <c r="LE45" s="691">
        <v>113060.00001000002</v>
      </c>
      <c r="LF45" s="596">
        <v>504899.99998999998</v>
      </c>
      <c r="LH45" s="385">
        <v>0.75</v>
      </c>
      <c r="LI45" s="195">
        <v>0.55000000000000004</v>
      </c>
      <c r="LJ45" s="195">
        <v>0.1</v>
      </c>
      <c r="LK45" s="371">
        <v>0.35</v>
      </c>
      <c r="LM45" s="197">
        <v>0.8</v>
      </c>
      <c r="LN45" s="197">
        <v>0.6</v>
      </c>
      <c r="LO45" s="197">
        <v>0.1</v>
      </c>
      <c r="LP45" s="368">
        <v>0.3</v>
      </c>
      <c r="LQ45" s="80"/>
      <c r="LR45" s="199">
        <v>1.9</v>
      </c>
      <c r="LS45" s="200">
        <v>2.1</v>
      </c>
    </row>
    <row r="46" spans="1:331" hidden="1">
      <c r="A46" s="718">
        <v>43647</v>
      </c>
      <c r="B46" s="950">
        <v>7</v>
      </c>
      <c r="C46" s="948">
        <v>2019</v>
      </c>
      <c r="D46" s="542"/>
      <c r="E46" s="759"/>
      <c r="F46" s="759"/>
      <c r="G46" s="759"/>
      <c r="H46" s="759"/>
      <c r="I46" s="934"/>
      <c r="J46" s="754"/>
      <c r="K46" s="759"/>
      <c r="L46" s="752"/>
      <c r="M46" s="752"/>
      <c r="N46" s="549">
        <v>1.0197190600250714E-3</v>
      </c>
      <c r="O46" s="550">
        <v>1E-3</v>
      </c>
      <c r="P46" s="550">
        <v>5.0000000000000001E-4</v>
      </c>
      <c r="Q46" s="551">
        <v>5.0000000000000001E-4</v>
      </c>
      <c r="R46" s="759"/>
      <c r="S46" s="752"/>
      <c r="T46" s="554">
        <v>0.25</v>
      </c>
      <c r="U46" s="554">
        <v>0.15</v>
      </c>
      <c r="V46" s="617">
        <v>0.6</v>
      </c>
      <c r="W46" s="759"/>
      <c r="X46" s="752"/>
      <c r="Y46" s="555">
        <v>0.25</v>
      </c>
      <c r="Z46" s="555">
        <v>0.15</v>
      </c>
      <c r="AA46" s="556">
        <v>0.6</v>
      </c>
      <c r="AB46" s="562"/>
      <c r="AC46" s="563"/>
      <c r="AD46" s="519"/>
      <c r="AE46" s="563"/>
      <c r="AF46" s="563"/>
      <c r="AG46" s="563"/>
      <c r="AH46" s="563"/>
      <c r="AI46" s="563"/>
      <c r="AJ46" s="563"/>
      <c r="AK46" s="560">
        <v>0.249</v>
      </c>
      <c r="AL46" s="561">
        <v>0.751</v>
      </c>
      <c r="AM46" s="937"/>
      <c r="AN46" s="712"/>
      <c r="AO46" s="712"/>
      <c r="AP46" s="133">
        <v>0.28000000000000003</v>
      </c>
      <c r="AQ46" s="134">
        <v>0.12</v>
      </c>
      <c r="AR46" s="722"/>
      <c r="AS46" s="712"/>
      <c r="AT46" s="712"/>
      <c r="AU46" s="297">
        <v>0.1</v>
      </c>
      <c r="AV46" s="298">
        <v>0.1</v>
      </c>
      <c r="AW46" s="712"/>
      <c r="AX46" s="712"/>
      <c r="AY46" s="712"/>
      <c r="AZ46" s="712"/>
      <c r="BA46" s="299">
        <v>5.0000000000000001E-3</v>
      </c>
      <c r="BB46" s="299">
        <v>2.5999999999999999E-3</v>
      </c>
      <c r="BC46" s="299">
        <v>2.3999999999999998E-3</v>
      </c>
      <c r="BD46" s="712"/>
      <c r="BE46" s="712"/>
      <c r="BF46" s="712"/>
      <c r="BG46" s="858"/>
      <c r="BH46" s="299">
        <v>4.0000000000000001E-3</v>
      </c>
      <c r="BI46" s="299">
        <v>2E-3</v>
      </c>
      <c r="BJ46" s="300">
        <v>1E-3</v>
      </c>
      <c r="BK46" s="712"/>
      <c r="BL46" s="302">
        <v>0.04</v>
      </c>
      <c r="BM46" s="302">
        <v>0.02</v>
      </c>
      <c r="BN46" s="712"/>
      <c r="BO46" s="712"/>
      <c r="BP46" s="712"/>
      <c r="BQ46" s="712"/>
      <c r="BR46" s="712"/>
      <c r="BS46" s="712"/>
      <c r="BT46" s="712"/>
      <c r="BU46" s="712"/>
      <c r="BV46" s="712"/>
      <c r="BW46" s="712"/>
      <c r="BX46" s="765"/>
      <c r="BY46" s="569">
        <v>0.8</v>
      </c>
      <c r="BZ46" s="375">
        <v>0.2</v>
      </c>
      <c r="CA46" s="722"/>
      <c r="CB46" s="712"/>
      <c r="CC46" s="712"/>
      <c r="CD46" s="712"/>
      <c r="CE46" s="305">
        <v>0.2</v>
      </c>
      <c r="CF46" s="305">
        <v>9.5000000000000001E-2</v>
      </c>
      <c r="CG46" s="305">
        <v>0.70500000000000007</v>
      </c>
      <c r="CH46" s="716"/>
      <c r="CI46" s="722"/>
      <c r="CJ46" s="712"/>
      <c r="CK46" s="712"/>
      <c r="CL46" s="712"/>
      <c r="CM46" s="519">
        <v>0.99099999999999999</v>
      </c>
      <c r="CN46" s="376">
        <v>8.9999999999999993E-3</v>
      </c>
      <c r="CO46" s="931"/>
      <c r="CP46" s="1066"/>
      <c r="CQ46" s="1064">
        <v>825000</v>
      </c>
      <c r="CR46" s="378" t="s">
        <v>469</v>
      </c>
      <c r="CS46" s="378">
        <v>1500000</v>
      </c>
      <c r="CT46" s="378">
        <v>-500000</v>
      </c>
      <c r="CU46" s="604">
        <v>0</v>
      </c>
      <c r="CV46" s="1066"/>
      <c r="CW46" s="1064">
        <v>900000</v>
      </c>
      <c r="CX46" s="326" t="s">
        <v>469</v>
      </c>
      <c r="CY46" s="326">
        <v>0.4</v>
      </c>
      <c r="CZ46" s="326">
        <v>-0.2</v>
      </c>
      <c r="DA46" s="590">
        <v>-0.2</v>
      </c>
      <c r="DB46" s="712"/>
      <c r="DC46" s="712"/>
      <c r="DD46" s="712"/>
      <c r="DE46" s="712"/>
      <c r="DF46" s="712"/>
      <c r="DG46" s="285">
        <v>0.15</v>
      </c>
      <c r="DH46" s="285">
        <v>-0.2</v>
      </c>
      <c r="DI46" s="285">
        <v>-0.1</v>
      </c>
      <c r="DJ46" s="322">
        <v>-0.1</v>
      </c>
      <c r="DK46" s="285">
        <v>-0.05</v>
      </c>
      <c r="DL46" s="285">
        <v>-0.05</v>
      </c>
      <c r="DM46" s="712"/>
      <c r="DN46" s="712"/>
      <c r="DO46" s="712"/>
      <c r="DP46" s="324">
        <v>0.9</v>
      </c>
      <c r="DQ46" s="324">
        <v>119.1</v>
      </c>
      <c r="DR46" s="712"/>
      <c r="DS46" s="712"/>
      <c r="DT46" s="712"/>
      <c r="DU46" s="613">
        <v>0.05</v>
      </c>
      <c r="DV46" s="313">
        <v>0.95</v>
      </c>
      <c r="DW46" s="712"/>
      <c r="DX46" s="326">
        <v>0.05</v>
      </c>
      <c r="DY46" s="327">
        <v>0.95</v>
      </c>
      <c r="DZ46" s="712"/>
      <c r="EA46" s="687">
        <v>8.9999999999999993E-3</v>
      </c>
      <c r="EB46" s="687">
        <v>4.1000000000000002E-2</v>
      </c>
      <c r="EC46" s="688">
        <v>0.95</v>
      </c>
      <c r="EE46" s="261">
        <v>0.78</v>
      </c>
      <c r="EF46" s="261">
        <v>0.08</v>
      </c>
      <c r="EG46" s="261">
        <v>0.04</v>
      </c>
      <c r="EH46" s="261">
        <v>0.1</v>
      </c>
      <c r="EI46" s="572"/>
      <c r="EJ46" s="572"/>
      <c r="EK46" s="572"/>
      <c r="EL46" s="572"/>
      <c r="EM46" s="572"/>
      <c r="EO46" s="336">
        <v>0.77</v>
      </c>
      <c r="EP46" s="337">
        <v>0.04</v>
      </c>
      <c r="EQ46" s="337">
        <v>6.4000000000000001E-2</v>
      </c>
      <c r="ER46" s="337">
        <v>0.126</v>
      </c>
      <c r="ES46" s="574"/>
      <c r="ET46" s="574"/>
      <c r="EU46" s="574"/>
      <c r="EV46" s="336">
        <v>0.65</v>
      </c>
      <c r="EW46" s="337">
        <v>0.1</v>
      </c>
      <c r="EX46" s="337">
        <v>0.124</v>
      </c>
      <c r="EY46" s="337">
        <v>0.126</v>
      </c>
      <c r="FA46" s="332">
        <v>0.63300000000000001</v>
      </c>
      <c r="FB46" s="332">
        <v>9.6000000000000002E-2</v>
      </c>
      <c r="FC46" s="332">
        <v>0.11799999999999999</v>
      </c>
      <c r="FD46" s="332">
        <v>0.153</v>
      </c>
      <c r="FF46" s="332">
        <v>0.6</v>
      </c>
      <c r="FG46" s="332">
        <v>0.1</v>
      </c>
      <c r="FH46" s="332">
        <v>0.2</v>
      </c>
      <c r="FI46" s="261">
        <v>0.1</v>
      </c>
      <c r="FJ46" s="572"/>
      <c r="FK46" s="261">
        <v>0.64900000000000002</v>
      </c>
      <c r="FL46" s="332">
        <v>7.0000000000000007E-2</v>
      </c>
      <c r="FM46" s="332">
        <v>6.0999999999999999E-2</v>
      </c>
      <c r="FN46" s="332">
        <v>0.22</v>
      </c>
      <c r="FO46" s="572"/>
      <c r="FP46" s="332">
        <v>0.625</v>
      </c>
      <c r="FQ46" s="332">
        <v>0.125</v>
      </c>
      <c r="FR46" s="332">
        <v>0.125</v>
      </c>
      <c r="FS46" s="332">
        <v>0.125</v>
      </c>
      <c r="FT46" s="572"/>
      <c r="FV46" s="80"/>
      <c r="FW46" s="80"/>
      <c r="FX46" s="339">
        <v>0.9</v>
      </c>
      <c r="FY46" s="339">
        <v>0.1</v>
      </c>
      <c r="GA46" s="80"/>
      <c r="GB46" s="80"/>
      <c r="GC46" s="714"/>
      <c r="GD46" s="715"/>
      <c r="GF46" s="715"/>
      <c r="GG46" s="715"/>
      <c r="GH46" s="354" t="s">
        <v>469</v>
      </c>
      <c r="GI46" s="572">
        <v>0.75</v>
      </c>
      <c r="GJ46" s="575">
        <v>0.25</v>
      </c>
      <c r="GK46" s="722"/>
      <c r="GM46" s="712"/>
      <c r="GN46" s="574">
        <v>0.4</v>
      </c>
      <c r="GO46" s="574">
        <v>0.6</v>
      </c>
      <c r="GP46" s="577"/>
      <c r="GQ46" s="577"/>
      <c r="GR46" s="574" t="s">
        <v>469</v>
      </c>
      <c r="GS46" s="577"/>
      <c r="GT46" s="581" t="s">
        <v>469</v>
      </c>
      <c r="GU46" s="907"/>
      <c r="GV46" s="908"/>
      <c r="GW46" s="908"/>
      <c r="GX46" s="579"/>
      <c r="GY46" s="579"/>
      <c r="GZ46" s="679" t="s">
        <v>469</v>
      </c>
      <c r="HA46" s="572">
        <v>0.16666568000000001</v>
      </c>
      <c r="HB46" s="572">
        <v>0.83333431999999996</v>
      </c>
      <c r="HC46" s="610" t="s">
        <v>469</v>
      </c>
      <c r="HD46" s="819" t="s">
        <v>469</v>
      </c>
      <c r="HE46" s="819" t="s">
        <v>469</v>
      </c>
      <c r="HF46" s="677">
        <v>0.11439999999999997</v>
      </c>
      <c r="HG46" s="677">
        <v>0.88560000000000005</v>
      </c>
      <c r="HH46" s="611" t="s">
        <v>469</v>
      </c>
      <c r="HI46" s="609" t="s">
        <v>469</v>
      </c>
      <c r="HJ46" s="609" t="s">
        <v>469</v>
      </c>
      <c r="HK46" s="679">
        <v>4.6799999999999994E-2</v>
      </c>
      <c r="HL46" s="963">
        <v>0.95320000000000005</v>
      </c>
      <c r="HM46" s="610" t="s">
        <v>469</v>
      </c>
      <c r="HN46" s="819" t="s">
        <v>469</v>
      </c>
      <c r="HO46" s="819" t="s">
        <v>469</v>
      </c>
      <c r="HP46" s="574">
        <v>0.03</v>
      </c>
      <c r="HQ46" s="581">
        <v>0.97</v>
      </c>
      <c r="HR46" s="611" t="s">
        <v>469</v>
      </c>
      <c r="HS46" s="609" t="s">
        <v>469</v>
      </c>
      <c r="HT46" s="609" t="s">
        <v>469</v>
      </c>
      <c r="HU46" s="679">
        <v>5.7299999999999997E-2</v>
      </c>
      <c r="HV46" s="679">
        <v>0.94269999999999998</v>
      </c>
      <c r="HW46" s="611" t="s">
        <v>469</v>
      </c>
      <c r="HX46" s="609" t="s">
        <v>469</v>
      </c>
      <c r="HY46" s="609" t="s">
        <v>469</v>
      </c>
      <c r="HZ46" s="679">
        <v>8.4400000000000003E-2</v>
      </c>
      <c r="IA46" s="572">
        <v>0.91559999999999997</v>
      </c>
      <c r="IB46" s="610" t="s">
        <v>469</v>
      </c>
      <c r="IC46" s="819" t="s">
        <v>469</v>
      </c>
      <c r="ID46" s="819" t="s">
        <v>469</v>
      </c>
      <c r="IE46" s="607" t="s">
        <v>469</v>
      </c>
      <c r="IF46" s="819" t="s">
        <v>469</v>
      </c>
      <c r="IG46" s="819" t="s">
        <v>469</v>
      </c>
      <c r="IH46" s="574">
        <v>0.03</v>
      </c>
      <c r="II46" s="574">
        <v>0.97</v>
      </c>
      <c r="IJ46" s="611" t="s">
        <v>469</v>
      </c>
      <c r="IK46" s="609" t="s">
        <v>469</v>
      </c>
      <c r="IL46" s="609" t="s">
        <v>469</v>
      </c>
      <c r="IM46" s="572">
        <v>0.04</v>
      </c>
      <c r="IN46" s="575">
        <v>0.96</v>
      </c>
      <c r="IP46" s="356">
        <v>3</v>
      </c>
      <c r="IQ46" s="356">
        <v>3</v>
      </c>
      <c r="IR46" s="356">
        <v>2</v>
      </c>
      <c r="IT46" s="359">
        <v>0.04</v>
      </c>
      <c r="IU46" s="359">
        <v>0.04</v>
      </c>
      <c r="IW46" s="360">
        <v>0.8</v>
      </c>
      <c r="IX46" s="849">
        <v>0.2</v>
      </c>
      <c r="IZ46" s="1041"/>
      <c r="JA46" s="1016">
        <v>64445.348972546053</v>
      </c>
      <c r="JB46" s="858"/>
      <c r="JC46" s="1042"/>
      <c r="JD46" s="1043">
        <v>1711265.4364933332</v>
      </c>
      <c r="JE46" s="359">
        <v>1.1000000000000001</v>
      </c>
      <c r="JF46" s="359">
        <v>0.1</v>
      </c>
      <c r="JG46" s="359">
        <v>-1.1000000000000001</v>
      </c>
      <c r="JH46" s="361">
        <v>-0.1</v>
      </c>
      <c r="JI46" s="364"/>
      <c r="JJ46" s="1030">
        <v>0.8640101201771031</v>
      </c>
      <c r="JK46" s="360">
        <v>0.18598987982289683</v>
      </c>
      <c r="JL46" s="360">
        <v>0.05</v>
      </c>
      <c r="JM46" s="363">
        <v>0.76401012017710312</v>
      </c>
      <c r="JN46" s="365"/>
      <c r="JO46" s="1060">
        <v>0.29927999999999999</v>
      </c>
      <c r="JP46" s="359">
        <v>0.75072000000000005</v>
      </c>
      <c r="JQ46" s="359">
        <v>0.05</v>
      </c>
      <c r="JR46" s="361">
        <v>0.19927999999999998</v>
      </c>
      <c r="JS46" s="364"/>
      <c r="JT46" s="863"/>
      <c r="JU46" s="1050">
        <v>5045</v>
      </c>
      <c r="JV46" s="863"/>
      <c r="JW46" s="863"/>
      <c r="JX46" s="1054">
        <v>2800</v>
      </c>
      <c r="JY46" s="364">
        <v>0.05</v>
      </c>
      <c r="JZ46" s="364">
        <v>0.05</v>
      </c>
      <c r="KA46" s="364">
        <v>0.05</v>
      </c>
      <c r="KB46" s="364">
        <v>-0.05</v>
      </c>
      <c r="KC46" s="364">
        <v>-0.05</v>
      </c>
      <c r="KD46" s="586">
        <v>-0.05</v>
      </c>
      <c r="KE46" s="583"/>
      <c r="KF46" s="1057">
        <v>0.48617380925126941</v>
      </c>
      <c r="KG46" s="365">
        <v>0.41382619074873062</v>
      </c>
      <c r="KH46" s="365">
        <v>0.05</v>
      </c>
      <c r="KI46" s="365">
        <v>0.1</v>
      </c>
      <c r="KJ46" s="365">
        <v>0.05</v>
      </c>
      <c r="KK46" s="366">
        <v>0.38617380925126943</v>
      </c>
      <c r="KL46" s="585"/>
      <c r="KM46" s="364">
        <v>0.86</v>
      </c>
      <c r="KN46" s="586">
        <v>0.14000000000000001</v>
      </c>
      <c r="KP46" s="191">
        <v>6</v>
      </c>
      <c r="KQ46" s="191">
        <v>2</v>
      </c>
      <c r="KR46" s="192">
        <v>8</v>
      </c>
      <c r="KT46" s="195">
        <v>0.8</v>
      </c>
      <c r="KU46" s="371">
        <v>0.2</v>
      </c>
      <c r="KW46" s="197">
        <v>0.6</v>
      </c>
      <c r="KX46" s="197">
        <v>0.25</v>
      </c>
      <c r="KY46" s="368">
        <v>0.15</v>
      </c>
      <c r="LA46" s="285">
        <v>-0.1</v>
      </c>
      <c r="LB46" s="285">
        <v>-0.1</v>
      </c>
      <c r="LC46" s="285">
        <v>-0.1</v>
      </c>
      <c r="LD46" s="690"/>
      <c r="LE46" s="691">
        <v>122926.66668000002</v>
      </c>
      <c r="LF46" s="596">
        <v>495033.33331999998</v>
      </c>
      <c r="LH46" s="385">
        <v>0.75</v>
      </c>
      <c r="LI46" s="195">
        <v>0.55000000000000004</v>
      </c>
      <c r="LJ46" s="195">
        <v>0.1</v>
      </c>
      <c r="LK46" s="371">
        <v>0.35</v>
      </c>
      <c r="LM46" s="197">
        <v>0.8</v>
      </c>
      <c r="LN46" s="197">
        <v>0.6</v>
      </c>
      <c r="LO46" s="197">
        <v>0.1</v>
      </c>
      <c r="LP46" s="368">
        <v>0.3</v>
      </c>
      <c r="LQ46" s="80"/>
      <c r="LR46" s="199">
        <v>1.9</v>
      </c>
      <c r="LS46" s="200">
        <v>2.1</v>
      </c>
    </row>
    <row r="47" spans="1:331" hidden="1">
      <c r="A47" s="718">
        <v>43678</v>
      </c>
      <c r="B47" s="950">
        <v>8</v>
      </c>
      <c r="C47" s="948">
        <v>2019</v>
      </c>
      <c r="D47" s="542"/>
      <c r="E47" s="759"/>
      <c r="F47" s="759"/>
      <c r="G47" s="759"/>
      <c r="H47" s="759"/>
      <c r="I47" s="934"/>
      <c r="J47" s="754"/>
      <c r="K47" s="759"/>
      <c r="L47" s="752"/>
      <c r="M47" s="752"/>
      <c r="N47" s="549">
        <v>1.0197190600250714E-3</v>
      </c>
      <c r="O47" s="550">
        <v>1E-3</v>
      </c>
      <c r="P47" s="550">
        <v>5.0000000000000001E-4</v>
      </c>
      <c r="Q47" s="551">
        <v>5.0000000000000001E-4</v>
      </c>
      <c r="R47" s="759"/>
      <c r="S47" s="752"/>
      <c r="T47" s="554">
        <v>0.25</v>
      </c>
      <c r="U47" s="554">
        <v>0.15</v>
      </c>
      <c r="V47" s="617">
        <v>0.6</v>
      </c>
      <c r="W47" s="759"/>
      <c r="X47" s="752"/>
      <c r="Y47" s="555">
        <v>0.25</v>
      </c>
      <c r="Z47" s="555">
        <v>0.15</v>
      </c>
      <c r="AA47" s="556">
        <v>0.6</v>
      </c>
      <c r="AB47" s="562"/>
      <c r="AC47" s="563"/>
      <c r="AD47" s="519"/>
      <c r="AE47" s="563"/>
      <c r="AF47" s="563"/>
      <c r="AG47" s="563"/>
      <c r="AH47" s="563"/>
      <c r="AI47" s="563"/>
      <c r="AJ47" s="563"/>
      <c r="AK47" s="560">
        <v>0.33200000000000002</v>
      </c>
      <c r="AL47" s="561">
        <v>0.66799999999999993</v>
      </c>
      <c r="AM47" s="937"/>
      <c r="AN47" s="712"/>
      <c r="AO47" s="712"/>
      <c r="AP47" s="133">
        <v>0.28000000000000003</v>
      </c>
      <c r="AQ47" s="134">
        <v>0.12</v>
      </c>
      <c r="AR47" s="722"/>
      <c r="AS47" s="712"/>
      <c r="AT47" s="712"/>
      <c r="AU47" s="297">
        <v>0.1</v>
      </c>
      <c r="AV47" s="298">
        <v>0.1</v>
      </c>
      <c r="AW47" s="712"/>
      <c r="AX47" s="712"/>
      <c r="AY47" s="712"/>
      <c r="AZ47" s="712"/>
      <c r="BA47" s="299">
        <v>5.0000000000000001E-3</v>
      </c>
      <c r="BB47" s="299">
        <v>2.5999999999999999E-3</v>
      </c>
      <c r="BC47" s="299">
        <v>2.3999999999999998E-3</v>
      </c>
      <c r="BD47" s="712"/>
      <c r="BE47" s="712"/>
      <c r="BF47" s="712"/>
      <c r="BG47" s="858"/>
      <c r="BH47" s="299">
        <v>4.0000000000000001E-3</v>
      </c>
      <c r="BI47" s="299">
        <v>2E-3</v>
      </c>
      <c r="BJ47" s="300">
        <v>1E-3</v>
      </c>
      <c r="BK47" s="712"/>
      <c r="BL47" s="302">
        <v>0.04</v>
      </c>
      <c r="BM47" s="303">
        <v>0.02</v>
      </c>
      <c r="BN47" s="712"/>
      <c r="BO47" s="712"/>
      <c r="BP47" s="712"/>
      <c r="BQ47" s="712"/>
      <c r="BR47" s="712"/>
      <c r="BS47" s="712"/>
      <c r="BT47" s="712"/>
      <c r="BU47" s="712"/>
      <c r="BV47" s="712"/>
      <c r="BW47" s="712"/>
      <c r="BX47" s="765"/>
      <c r="BY47" s="569">
        <v>0.8</v>
      </c>
      <c r="BZ47" s="375">
        <v>0.2</v>
      </c>
      <c r="CA47" s="722"/>
      <c r="CB47" s="712"/>
      <c r="CC47" s="712"/>
      <c r="CD47" s="712"/>
      <c r="CE47" s="321">
        <v>0.27500000000000002</v>
      </c>
      <c r="CF47" s="321">
        <v>9.5000000000000001E-2</v>
      </c>
      <c r="CG47" s="321">
        <v>0.63</v>
      </c>
      <c r="CH47" s="716"/>
      <c r="CI47" s="722"/>
      <c r="CJ47" s="712"/>
      <c r="CK47" s="712"/>
      <c r="CL47" s="712"/>
      <c r="CM47" s="519">
        <v>0.99099999999999999</v>
      </c>
      <c r="CN47" s="376">
        <v>8.9999999999999993E-3</v>
      </c>
      <c r="CO47" s="931"/>
      <c r="CP47" s="1066"/>
      <c r="CQ47" s="1064">
        <v>600000</v>
      </c>
      <c r="CR47" s="378" t="s">
        <v>469</v>
      </c>
      <c r="CS47" s="378">
        <v>1500000</v>
      </c>
      <c r="CT47" s="378">
        <v>-500000</v>
      </c>
      <c r="CU47" s="604">
        <v>0</v>
      </c>
      <c r="CV47" s="1066"/>
      <c r="CW47" s="1064">
        <v>1251000</v>
      </c>
      <c r="CX47" s="326" t="s">
        <v>469</v>
      </c>
      <c r="CY47" s="326">
        <v>0.4</v>
      </c>
      <c r="CZ47" s="326">
        <v>-0.2</v>
      </c>
      <c r="DA47" s="590">
        <v>-0.2</v>
      </c>
      <c r="DB47" s="712"/>
      <c r="DC47" s="712"/>
      <c r="DD47" s="712"/>
      <c r="DE47" s="712"/>
      <c r="DF47" s="712"/>
      <c r="DG47" s="285">
        <v>0.15</v>
      </c>
      <c r="DH47" s="285">
        <v>-0.2</v>
      </c>
      <c r="DI47" s="285">
        <v>-0.1</v>
      </c>
      <c r="DJ47" s="322">
        <v>-0.1</v>
      </c>
      <c r="DK47" s="285">
        <v>-0.05</v>
      </c>
      <c r="DL47" s="285">
        <v>-0.05</v>
      </c>
      <c r="DM47" s="712"/>
      <c r="DN47" s="712"/>
      <c r="DO47" s="712"/>
      <c r="DP47" s="324">
        <v>0.9</v>
      </c>
      <c r="DQ47" s="324">
        <v>119.1</v>
      </c>
      <c r="DR47" s="712"/>
      <c r="DS47" s="712"/>
      <c r="DT47" s="712"/>
      <c r="DU47" s="613">
        <v>0.05</v>
      </c>
      <c r="DV47" s="313">
        <v>0.95</v>
      </c>
      <c r="DW47" s="712"/>
      <c r="DX47" s="326">
        <v>0.05</v>
      </c>
      <c r="DY47" s="327">
        <v>0.95</v>
      </c>
      <c r="DZ47" s="712"/>
      <c r="EA47" s="687">
        <v>8.9999999999999993E-3</v>
      </c>
      <c r="EB47" s="687">
        <v>4.1000000000000002E-2</v>
      </c>
      <c r="EC47" s="688">
        <v>0.95</v>
      </c>
      <c r="EE47" s="261">
        <v>0.78</v>
      </c>
      <c r="EF47" s="261">
        <v>0.08</v>
      </c>
      <c r="EG47" s="261">
        <v>0.04</v>
      </c>
      <c r="EH47" s="261">
        <v>0.1</v>
      </c>
      <c r="EI47" s="572"/>
      <c r="EJ47" s="572"/>
      <c r="EK47" s="572"/>
      <c r="EL47" s="572"/>
      <c r="EM47" s="572"/>
      <c r="EO47" s="336">
        <v>0.77</v>
      </c>
      <c r="EP47" s="337">
        <v>0.04</v>
      </c>
      <c r="EQ47" s="337">
        <v>6.4000000000000001E-2</v>
      </c>
      <c r="ER47" s="337">
        <v>0.126</v>
      </c>
      <c r="ES47" s="574"/>
      <c r="ET47" s="574"/>
      <c r="EU47" s="574"/>
      <c r="EV47" s="336">
        <v>0.65</v>
      </c>
      <c r="EW47" s="337">
        <v>0.1</v>
      </c>
      <c r="EX47" s="337">
        <v>0.124</v>
      </c>
      <c r="EY47" s="337">
        <v>0.126</v>
      </c>
      <c r="FA47" s="332">
        <v>0.63300000000000001</v>
      </c>
      <c r="FB47" s="332">
        <v>9.6000000000000002E-2</v>
      </c>
      <c r="FC47" s="332">
        <v>0.11799999999999999</v>
      </c>
      <c r="FD47" s="332">
        <v>0.153</v>
      </c>
      <c r="FF47" s="332">
        <v>0.6</v>
      </c>
      <c r="FG47" s="332">
        <v>0.1</v>
      </c>
      <c r="FH47" s="332">
        <v>0.2</v>
      </c>
      <c r="FI47" s="261">
        <v>0.1</v>
      </c>
      <c r="FJ47" s="572"/>
      <c r="FK47" s="261">
        <v>0.64900000000000002</v>
      </c>
      <c r="FL47" s="332">
        <v>7.0000000000000007E-2</v>
      </c>
      <c r="FM47" s="332">
        <v>6.0999999999999999E-2</v>
      </c>
      <c r="FN47" s="332">
        <v>0.22</v>
      </c>
      <c r="FO47" s="572"/>
      <c r="FP47" s="332">
        <v>0.625</v>
      </c>
      <c r="FQ47" s="332">
        <v>0.125</v>
      </c>
      <c r="FR47" s="332">
        <v>0.125</v>
      </c>
      <c r="FS47" s="332">
        <v>0.125</v>
      </c>
      <c r="FT47" s="572"/>
      <c r="FV47" s="80"/>
      <c r="FW47" s="80"/>
      <c r="FX47" s="339">
        <v>0.9</v>
      </c>
      <c r="FY47" s="339">
        <v>0.1</v>
      </c>
      <c r="GA47" s="80"/>
      <c r="GB47" s="80"/>
      <c r="GC47" s="714"/>
      <c r="GD47" s="715"/>
      <c r="GF47" s="715"/>
      <c r="GG47" s="715"/>
      <c r="GH47" s="354" t="s">
        <v>469</v>
      </c>
      <c r="GI47" s="572">
        <v>0.75</v>
      </c>
      <c r="GJ47" s="575">
        <v>0.25</v>
      </c>
      <c r="GK47" s="722"/>
      <c r="GM47" s="712"/>
      <c r="GN47" s="574">
        <v>0.4</v>
      </c>
      <c r="GO47" s="574">
        <v>0.6</v>
      </c>
      <c r="GP47" s="577"/>
      <c r="GQ47" s="577"/>
      <c r="GR47" s="574" t="s">
        <v>469</v>
      </c>
      <c r="GS47" s="577"/>
      <c r="GT47" s="581" t="s">
        <v>469</v>
      </c>
      <c r="GU47" s="907"/>
      <c r="GV47" s="908"/>
      <c r="GW47" s="908"/>
      <c r="GX47" s="579"/>
      <c r="GY47" s="579"/>
      <c r="GZ47" s="679" t="s">
        <v>469</v>
      </c>
      <c r="HA47" s="572">
        <v>0.17083202</v>
      </c>
      <c r="HB47" s="572">
        <v>0.82916798000000003</v>
      </c>
      <c r="HC47" s="610" t="s">
        <v>469</v>
      </c>
      <c r="HD47" s="819" t="s">
        <v>469</v>
      </c>
      <c r="HE47" s="819" t="s">
        <v>469</v>
      </c>
      <c r="HF47" s="677">
        <v>0.11259999999999998</v>
      </c>
      <c r="HG47" s="677">
        <v>0.88739999999999997</v>
      </c>
      <c r="HH47" s="611" t="s">
        <v>469</v>
      </c>
      <c r="HI47" s="609" t="s">
        <v>469</v>
      </c>
      <c r="HJ47" s="609" t="s">
        <v>469</v>
      </c>
      <c r="HK47" s="679">
        <v>4.5999999999999992E-2</v>
      </c>
      <c r="HL47" s="963">
        <v>0.95399999999999996</v>
      </c>
      <c r="HM47" s="610" t="s">
        <v>469</v>
      </c>
      <c r="HN47" s="819" t="s">
        <v>469</v>
      </c>
      <c r="HO47" s="819" t="s">
        <v>469</v>
      </c>
      <c r="HP47" s="574">
        <v>0.03</v>
      </c>
      <c r="HQ47" s="581">
        <v>0.97</v>
      </c>
      <c r="HR47" s="611" t="s">
        <v>469</v>
      </c>
      <c r="HS47" s="609" t="s">
        <v>469</v>
      </c>
      <c r="HT47" s="609" t="s">
        <v>469</v>
      </c>
      <c r="HU47" s="679">
        <v>5.6399999999999999E-2</v>
      </c>
      <c r="HV47" s="679">
        <v>0.94359999999999999</v>
      </c>
      <c r="HW47" s="611" t="s">
        <v>469</v>
      </c>
      <c r="HX47" s="609" t="s">
        <v>469</v>
      </c>
      <c r="HY47" s="609" t="s">
        <v>469</v>
      </c>
      <c r="HZ47" s="679">
        <v>8.2600000000000007E-2</v>
      </c>
      <c r="IA47" s="572">
        <v>0.91739999999999999</v>
      </c>
      <c r="IB47" s="610" t="s">
        <v>469</v>
      </c>
      <c r="IC47" s="819" t="s">
        <v>469</v>
      </c>
      <c r="ID47" s="819" t="s">
        <v>469</v>
      </c>
      <c r="IE47" s="607" t="s">
        <v>469</v>
      </c>
      <c r="IF47" s="819" t="s">
        <v>469</v>
      </c>
      <c r="IG47" s="819" t="s">
        <v>469</v>
      </c>
      <c r="IH47" s="574">
        <v>0.03</v>
      </c>
      <c r="II47" s="574">
        <v>0.97</v>
      </c>
      <c r="IJ47" s="611" t="s">
        <v>469</v>
      </c>
      <c r="IK47" s="609" t="s">
        <v>469</v>
      </c>
      <c r="IL47" s="609" t="s">
        <v>469</v>
      </c>
      <c r="IM47" s="572">
        <v>0.04</v>
      </c>
      <c r="IN47" s="575">
        <v>0.96</v>
      </c>
      <c r="IP47" s="356">
        <v>3</v>
      </c>
      <c r="IQ47" s="356">
        <v>3</v>
      </c>
      <c r="IR47" s="356">
        <v>2</v>
      </c>
      <c r="IT47" s="359">
        <v>0.04</v>
      </c>
      <c r="IU47" s="359">
        <v>0.04</v>
      </c>
      <c r="IW47" s="360">
        <v>0.8</v>
      </c>
      <c r="IX47" s="849">
        <v>0.2</v>
      </c>
      <c r="IZ47" s="1041"/>
      <c r="JA47" s="1016">
        <v>112121.67860668804</v>
      </c>
      <c r="JB47" s="858"/>
      <c r="JC47" s="1042"/>
      <c r="JD47" s="1043">
        <v>2182695.6647866666</v>
      </c>
      <c r="JE47" s="359">
        <v>1.1000000000000001</v>
      </c>
      <c r="JF47" s="359">
        <v>0.1</v>
      </c>
      <c r="JG47" s="359">
        <v>-1.1000000000000001</v>
      </c>
      <c r="JH47" s="361">
        <v>-0.1</v>
      </c>
      <c r="JI47" s="364"/>
      <c r="JJ47" s="1030">
        <v>0.93337550073792963</v>
      </c>
      <c r="JK47" s="360">
        <v>0.1166244992620703</v>
      </c>
      <c r="JL47" s="360">
        <v>0.05</v>
      </c>
      <c r="JM47" s="363">
        <v>0.83337550073792965</v>
      </c>
      <c r="JN47" s="365"/>
      <c r="JO47" s="1060">
        <v>0.53510000000000002</v>
      </c>
      <c r="JP47" s="359">
        <v>0.51489999999999991</v>
      </c>
      <c r="JQ47" s="359">
        <v>0.05</v>
      </c>
      <c r="JR47" s="361">
        <v>0.43510000000000004</v>
      </c>
      <c r="JS47" s="364"/>
      <c r="JT47" s="863"/>
      <c r="JU47" s="1050">
        <v>5770</v>
      </c>
      <c r="JV47" s="863"/>
      <c r="JW47" s="863"/>
      <c r="JX47" s="1054">
        <v>3542</v>
      </c>
      <c r="JY47" s="364">
        <v>0.05</v>
      </c>
      <c r="JZ47" s="364">
        <v>0.05</v>
      </c>
      <c r="KA47" s="364">
        <v>0.05</v>
      </c>
      <c r="KB47" s="364">
        <v>-0.05</v>
      </c>
      <c r="KC47" s="364">
        <v>-0.05</v>
      </c>
      <c r="KD47" s="586">
        <v>-0.05</v>
      </c>
      <c r="KE47" s="583"/>
      <c r="KF47" s="1057">
        <v>0.45646083051041308</v>
      </c>
      <c r="KG47" s="365">
        <v>0.44353916948958694</v>
      </c>
      <c r="KH47" s="365">
        <v>0.05</v>
      </c>
      <c r="KI47" s="365">
        <v>0.1</v>
      </c>
      <c r="KJ47" s="365">
        <v>0.05</v>
      </c>
      <c r="KK47" s="366">
        <v>0.35646083051041311</v>
      </c>
      <c r="KL47" s="585"/>
      <c r="KM47" s="364">
        <v>0.86</v>
      </c>
      <c r="KN47" s="586">
        <v>0.14000000000000001</v>
      </c>
      <c r="KP47" s="191">
        <v>6</v>
      </c>
      <c r="KQ47" s="191">
        <v>2</v>
      </c>
      <c r="KR47" s="192">
        <v>8</v>
      </c>
      <c r="KT47" s="195">
        <v>0.8</v>
      </c>
      <c r="KU47" s="371">
        <v>0.2</v>
      </c>
      <c r="KW47" s="197">
        <v>0.6</v>
      </c>
      <c r="KX47" s="197">
        <v>0.25</v>
      </c>
      <c r="KY47" s="368">
        <v>0.15</v>
      </c>
      <c r="LA47" s="285">
        <v>-0.1</v>
      </c>
      <c r="LB47" s="285">
        <v>-0.1</v>
      </c>
      <c r="LC47" s="285">
        <v>-0.1</v>
      </c>
      <c r="LD47" s="690"/>
      <c r="LE47" s="691">
        <v>132793.33335000003</v>
      </c>
      <c r="LF47" s="596">
        <v>485166.66664999997</v>
      </c>
      <c r="LH47" s="385">
        <v>0.75</v>
      </c>
      <c r="LI47" s="195">
        <v>0.55000000000000004</v>
      </c>
      <c r="LJ47" s="195">
        <v>0.1</v>
      </c>
      <c r="LK47" s="371">
        <v>0.35</v>
      </c>
      <c r="LM47" s="197">
        <v>0.8</v>
      </c>
      <c r="LN47" s="197">
        <v>0.6</v>
      </c>
      <c r="LO47" s="197">
        <v>0.1</v>
      </c>
      <c r="LP47" s="368">
        <v>0.3</v>
      </c>
      <c r="LQ47" s="80"/>
      <c r="LR47" s="199">
        <v>1.9</v>
      </c>
      <c r="LS47" s="200">
        <v>2.1</v>
      </c>
    </row>
    <row r="48" spans="1:331" ht="13.5" hidden="1" thickBot="1">
      <c r="A48" s="718">
        <v>43709</v>
      </c>
      <c r="B48" s="950">
        <v>9</v>
      </c>
      <c r="C48" s="948">
        <v>2019</v>
      </c>
      <c r="D48" s="542"/>
      <c r="E48" s="759"/>
      <c r="F48" s="759"/>
      <c r="G48" s="759"/>
      <c r="H48" s="759"/>
      <c r="I48" s="934"/>
      <c r="J48" s="754"/>
      <c r="K48" s="759"/>
      <c r="L48" s="752"/>
      <c r="M48" s="752"/>
      <c r="N48" s="549">
        <v>1.0197190600250714E-3</v>
      </c>
      <c r="O48" s="550">
        <v>1E-3</v>
      </c>
      <c r="P48" s="550">
        <v>5.0000000000000001E-4</v>
      </c>
      <c r="Q48" s="551">
        <v>5.0000000000000001E-4</v>
      </c>
      <c r="R48" s="759"/>
      <c r="S48" s="752"/>
      <c r="T48" s="554">
        <v>0.25</v>
      </c>
      <c r="U48" s="554">
        <v>0.15</v>
      </c>
      <c r="V48" s="617">
        <v>0.6</v>
      </c>
      <c r="W48" s="759"/>
      <c r="X48" s="752"/>
      <c r="Y48" s="555">
        <v>0.25</v>
      </c>
      <c r="Z48" s="555">
        <v>0.15</v>
      </c>
      <c r="AA48" s="556">
        <v>0.6</v>
      </c>
      <c r="AB48" s="754"/>
      <c r="AC48" s="759"/>
      <c r="AD48" s="749" t="s">
        <v>469</v>
      </c>
      <c r="AE48" s="759"/>
      <c r="AF48" s="759"/>
      <c r="AG48" s="749" t="s">
        <v>469</v>
      </c>
      <c r="AH48" s="759"/>
      <c r="AI48" s="759"/>
      <c r="AJ48" s="749" t="s">
        <v>469</v>
      </c>
      <c r="AK48" s="560">
        <v>0.41499999999999998</v>
      </c>
      <c r="AL48" s="561">
        <v>0.58499999999999996</v>
      </c>
      <c r="AM48" s="937"/>
      <c r="AN48" s="712"/>
      <c r="AO48" s="712"/>
      <c r="AP48" s="133">
        <v>0.28000000000000003</v>
      </c>
      <c r="AQ48" s="134">
        <v>0.12</v>
      </c>
      <c r="AR48" s="722"/>
      <c r="AS48" s="712"/>
      <c r="AT48" s="712"/>
      <c r="AU48" s="136">
        <v>0.1</v>
      </c>
      <c r="AV48" s="137">
        <v>0.1</v>
      </c>
      <c r="AW48" s="712"/>
      <c r="AX48" s="712"/>
      <c r="AY48" s="712"/>
      <c r="AZ48" s="712"/>
      <c r="BA48" s="302">
        <v>5.0000000000000001E-3</v>
      </c>
      <c r="BB48" s="302">
        <v>2.5999999999999999E-3</v>
      </c>
      <c r="BC48" s="302">
        <v>2.3999999999999998E-3</v>
      </c>
      <c r="BD48" s="712"/>
      <c r="BE48" s="712"/>
      <c r="BF48" s="712"/>
      <c r="BG48" s="858"/>
      <c r="BH48" s="176">
        <v>4.0000000000000001E-3</v>
      </c>
      <c r="BI48" s="176">
        <v>2E-3</v>
      </c>
      <c r="BJ48" s="372">
        <v>1E-3</v>
      </c>
      <c r="BK48" s="712"/>
      <c r="BL48" s="302">
        <v>0.04</v>
      </c>
      <c r="BM48" s="303">
        <v>0.02</v>
      </c>
      <c r="BN48" s="712"/>
      <c r="BO48" s="712"/>
      <c r="BP48" s="712"/>
      <c r="BQ48" s="712"/>
      <c r="BR48" s="712"/>
      <c r="BS48" s="712"/>
      <c r="BT48" s="712"/>
      <c r="BU48" s="712"/>
      <c r="BV48" s="712"/>
      <c r="BW48" s="712"/>
      <c r="BX48" s="765"/>
      <c r="BY48" s="569">
        <v>0.8</v>
      </c>
      <c r="BZ48" s="375">
        <v>0.2</v>
      </c>
      <c r="CA48" s="722"/>
      <c r="CB48" s="712"/>
      <c r="CC48" s="712"/>
      <c r="CD48" s="712"/>
      <c r="CE48" s="321">
        <v>0.35</v>
      </c>
      <c r="CF48" s="321">
        <v>9.5000000000000001E-2</v>
      </c>
      <c r="CG48" s="321">
        <v>0.55500000000000005</v>
      </c>
      <c r="CH48" s="716"/>
      <c r="CI48" s="722"/>
      <c r="CJ48" s="712"/>
      <c r="CK48" s="712"/>
      <c r="CL48" s="712"/>
      <c r="CM48" s="613">
        <v>0.99099999999999999</v>
      </c>
      <c r="CN48" s="314">
        <v>8.9999999999999993E-3</v>
      </c>
      <c r="CO48" s="931"/>
      <c r="CP48" s="1066"/>
      <c r="CQ48" s="1064">
        <v>300000</v>
      </c>
      <c r="CR48" s="378" t="s">
        <v>469</v>
      </c>
      <c r="CS48" s="378">
        <v>1500000</v>
      </c>
      <c r="CT48" s="378">
        <v>-500000</v>
      </c>
      <c r="CU48" s="604">
        <v>0</v>
      </c>
      <c r="CV48" s="1066"/>
      <c r="CW48" s="1064">
        <v>1765000</v>
      </c>
      <c r="CX48" s="326" t="s">
        <v>469</v>
      </c>
      <c r="CY48" s="326">
        <v>0.4</v>
      </c>
      <c r="CZ48" s="326">
        <v>-0.2</v>
      </c>
      <c r="DA48" s="590">
        <v>-0.2</v>
      </c>
      <c r="DB48" s="712"/>
      <c r="DC48" s="712"/>
      <c r="DD48" s="712"/>
      <c r="DE48" s="712"/>
      <c r="DF48" s="712"/>
      <c r="DG48" s="285">
        <v>0.15</v>
      </c>
      <c r="DH48" s="285">
        <v>-0.2</v>
      </c>
      <c r="DI48" s="285">
        <v>-0.1</v>
      </c>
      <c r="DJ48" s="322">
        <v>-0.1</v>
      </c>
      <c r="DK48" s="285">
        <v>-0.05</v>
      </c>
      <c r="DL48" s="285">
        <v>-0.05</v>
      </c>
      <c r="DM48" s="712"/>
      <c r="DN48" s="712"/>
      <c r="DO48" s="712"/>
      <c r="DP48" s="324">
        <v>0.9</v>
      </c>
      <c r="DQ48" s="324">
        <v>119.1</v>
      </c>
      <c r="DR48" s="712"/>
      <c r="DS48" s="712"/>
      <c r="DT48" s="712"/>
      <c r="DU48" s="613">
        <v>0.05</v>
      </c>
      <c r="DV48" s="313">
        <v>0.95</v>
      </c>
      <c r="DW48" s="712"/>
      <c r="DX48" s="326">
        <v>0.05</v>
      </c>
      <c r="DY48" s="327">
        <v>0.95</v>
      </c>
      <c r="DZ48" s="712"/>
      <c r="EA48" s="329">
        <v>8.9999999999999993E-3</v>
      </c>
      <c r="EB48" s="329">
        <v>4.1000000000000002E-2</v>
      </c>
      <c r="EC48" s="330">
        <v>0.95</v>
      </c>
      <c r="EE48" s="261">
        <v>0.78</v>
      </c>
      <c r="EF48" s="261">
        <v>0.08</v>
      </c>
      <c r="EG48" s="261">
        <v>0.04</v>
      </c>
      <c r="EH48" s="261">
        <v>0.1</v>
      </c>
      <c r="EI48" s="572"/>
      <c r="EJ48" s="572"/>
      <c r="EK48" s="572"/>
      <c r="EL48" s="572"/>
      <c r="EM48" s="572"/>
      <c r="EO48" s="336">
        <v>0.77</v>
      </c>
      <c r="EP48" s="337">
        <v>0.04</v>
      </c>
      <c r="EQ48" s="337">
        <v>6.4000000000000001E-2</v>
      </c>
      <c r="ER48" s="337">
        <v>0.126</v>
      </c>
      <c r="ES48" s="574"/>
      <c r="ET48" s="574"/>
      <c r="EU48" s="574"/>
      <c r="EV48" s="336">
        <v>0.65</v>
      </c>
      <c r="EW48" s="337">
        <v>0.1</v>
      </c>
      <c r="EX48" s="337">
        <v>0.124</v>
      </c>
      <c r="EY48" s="337">
        <v>0.126</v>
      </c>
      <c r="FA48" s="332">
        <v>0.63300000000000001</v>
      </c>
      <c r="FB48" s="332">
        <v>9.6000000000000002E-2</v>
      </c>
      <c r="FC48" s="332">
        <v>0.11799999999999999</v>
      </c>
      <c r="FD48" s="332">
        <v>0.153</v>
      </c>
      <c r="FF48" s="332">
        <v>0.6</v>
      </c>
      <c r="FG48" s="332">
        <v>0.1</v>
      </c>
      <c r="FH48" s="332">
        <v>0.2</v>
      </c>
      <c r="FI48" s="261">
        <v>0.1</v>
      </c>
      <c r="FJ48" s="572"/>
      <c r="FK48" s="261">
        <v>0.64900000000000002</v>
      </c>
      <c r="FL48" s="332">
        <v>7.0000000000000007E-2</v>
      </c>
      <c r="FM48" s="332">
        <v>6.0999999999999999E-2</v>
      </c>
      <c r="FN48" s="332">
        <v>0.22</v>
      </c>
      <c r="FO48" s="572"/>
      <c r="FP48" s="332">
        <v>0.625</v>
      </c>
      <c r="FQ48" s="332">
        <v>0.125</v>
      </c>
      <c r="FR48" s="332">
        <v>0.125</v>
      </c>
      <c r="FS48" s="332">
        <v>0.125</v>
      </c>
      <c r="FT48" s="572"/>
      <c r="FV48" s="80"/>
      <c r="FW48" s="80"/>
      <c r="FX48" s="339">
        <v>0.9</v>
      </c>
      <c r="FY48" s="339">
        <v>0.1</v>
      </c>
      <c r="GA48" s="80"/>
      <c r="GB48" s="80"/>
      <c r="GC48" s="714"/>
      <c r="GD48" s="715"/>
      <c r="GE48" s="719"/>
      <c r="GF48" s="715"/>
      <c r="GG48" s="715"/>
      <c r="GH48" s="354" t="s">
        <v>469</v>
      </c>
      <c r="GI48" s="572">
        <v>0.75</v>
      </c>
      <c r="GJ48" s="575">
        <v>0.25</v>
      </c>
      <c r="GK48" s="722"/>
      <c r="GM48" s="712"/>
      <c r="GN48" s="574">
        <v>0.4</v>
      </c>
      <c r="GO48" s="574">
        <v>0.6</v>
      </c>
      <c r="GP48" s="577"/>
      <c r="GQ48" s="577"/>
      <c r="GR48" s="574" t="s">
        <v>469</v>
      </c>
      <c r="GS48" s="577"/>
      <c r="GT48" s="581" t="s">
        <v>469</v>
      </c>
      <c r="GU48" s="907"/>
      <c r="GV48" s="908"/>
      <c r="GW48" s="908"/>
      <c r="GX48" s="579"/>
      <c r="GY48" s="579"/>
      <c r="GZ48" s="679" t="s">
        <v>469</v>
      </c>
      <c r="HA48" s="572">
        <v>0.17499835999999999</v>
      </c>
      <c r="HB48" s="572">
        <v>0.82500163999999998</v>
      </c>
      <c r="HC48" s="610" t="s">
        <v>469</v>
      </c>
      <c r="HD48" s="819" t="s">
        <v>469</v>
      </c>
      <c r="HE48" s="819" t="s">
        <v>469</v>
      </c>
      <c r="HF48" s="677">
        <v>0.11079999999999998</v>
      </c>
      <c r="HG48" s="677">
        <v>0.88919999999999999</v>
      </c>
      <c r="HH48" s="611" t="s">
        <v>469</v>
      </c>
      <c r="HI48" s="609" t="s">
        <v>469</v>
      </c>
      <c r="HJ48" s="609" t="s">
        <v>469</v>
      </c>
      <c r="HK48" s="679">
        <v>4.519999999999999E-2</v>
      </c>
      <c r="HL48" s="963">
        <v>0.95479999999999998</v>
      </c>
      <c r="HM48" s="610" t="s">
        <v>469</v>
      </c>
      <c r="HN48" s="819" t="s">
        <v>469</v>
      </c>
      <c r="HO48" s="819" t="s">
        <v>469</v>
      </c>
      <c r="HP48" s="574">
        <v>0.03</v>
      </c>
      <c r="HQ48" s="581">
        <v>0.97</v>
      </c>
      <c r="HR48" s="611" t="s">
        <v>469</v>
      </c>
      <c r="HS48" s="609" t="s">
        <v>469</v>
      </c>
      <c r="HT48" s="609" t="s">
        <v>469</v>
      </c>
      <c r="HU48" s="679">
        <v>5.5500000000000001E-2</v>
      </c>
      <c r="HV48" s="679">
        <v>0.94450000000000001</v>
      </c>
      <c r="HW48" s="611" t="s">
        <v>469</v>
      </c>
      <c r="HX48" s="609" t="s">
        <v>469</v>
      </c>
      <c r="HY48" s="609" t="s">
        <v>469</v>
      </c>
      <c r="HZ48" s="679">
        <v>8.0799999999999997E-2</v>
      </c>
      <c r="IA48" s="572">
        <v>0.91920000000000002</v>
      </c>
      <c r="IB48" s="610" t="s">
        <v>469</v>
      </c>
      <c r="IC48" s="819" t="s">
        <v>469</v>
      </c>
      <c r="ID48" s="819" t="s">
        <v>469</v>
      </c>
      <c r="IE48" s="607" t="s">
        <v>469</v>
      </c>
      <c r="IF48" s="819" t="s">
        <v>469</v>
      </c>
      <c r="IG48" s="819" t="s">
        <v>469</v>
      </c>
      <c r="IH48" s="574">
        <v>0.03</v>
      </c>
      <c r="II48" s="574">
        <v>0.97</v>
      </c>
      <c r="IJ48" s="611" t="s">
        <v>469</v>
      </c>
      <c r="IK48" s="609" t="s">
        <v>469</v>
      </c>
      <c r="IL48" s="609" t="s">
        <v>469</v>
      </c>
      <c r="IM48" s="572">
        <v>0.04</v>
      </c>
      <c r="IN48" s="575">
        <v>0.96</v>
      </c>
      <c r="IP48" s="356">
        <v>3</v>
      </c>
      <c r="IQ48" s="356">
        <v>3</v>
      </c>
      <c r="IR48" s="356">
        <v>2</v>
      </c>
      <c r="IT48" s="359">
        <v>0.04</v>
      </c>
      <c r="IU48" s="359">
        <v>0.04</v>
      </c>
      <c r="IW48" s="360">
        <v>0.8</v>
      </c>
      <c r="IX48" s="849">
        <v>0.2</v>
      </c>
      <c r="IZ48" s="1041"/>
      <c r="JA48" s="1016">
        <v>170050.36234945068</v>
      </c>
      <c r="JB48" s="858"/>
      <c r="JC48" s="1042"/>
      <c r="JD48" s="1043">
        <v>2660383.7119200001</v>
      </c>
      <c r="JE48" s="359">
        <v>1.1000000000000001</v>
      </c>
      <c r="JF48" s="359">
        <v>0.1</v>
      </c>
      <c r="JG48" s="359">
        <v>-1.1000000000000001</v>
      </c>
      <c r="JH48" s="361">
        <v>-0.1</v>
      </c>
      <c r="JI48" s="364"/>
      <c r="JJ48" s="1030">
        <v>0.89281045751633992</v>
      </c>
      <c r="JK48" s="360">
        <v>0.15718954248366002</v>
      </c>
      <c r="JL48" s="360">
        <v>0.05</v>
      </c>
      <c r="JM48" s="363">
        <v>0.79281045751633994</v>
      </c>
      <c r="JN48" s="365"/>
      <c r="JO48" s="1060">
        <v>0.63590000000000002</v>
      </c>
      <c r="JP48" s="359">
        <v>0.41409999999999991</v>
      </c>
      <c r="JQ48" s="359">
        <v>0.05</v>
      </c>
      <c r="JR48" s="361">
        <v>0.53590000000000004</v>
      </c>
      <c r="JS48" s="364"/>
      <c r="JT48" s="863"/>
      <c r="JU48" s="1050">
        <v>7620</v>
      </c>
      <c r="JV48" s="863"/>
      <c r="JW48" s="863"/>
      <c r="JX48" s="1054">
        <v>4260</v>
      </c>
      <c r="JY48" s="364">
        <v>0.05</v>
      </c>
      <c r="JZ48" s="364">
        <v>0.05</v>
      </c>
      <c r="KA48" s="364">
        <v>0.05</v>
      </c>
      <c r="KB48" s="364">
        <v>-0.05</v>
      </c>
      <c r="KC48" s="364">
        <v>-0.05</v>
      </c>
      <c r="KD48" s="586">
        <v>-0.05</v>
      </c>
      <c r="KE48" s="583"/>
      <c r="KF48" s="1057">
        <v>0.49410030703853902</v>
      </c>
      <c r="KG48" s="365">
        <v>0.40589969296146089</v>
      </c>
      <c r="KH48" s="365">
        <v>0.05</v>
      </c>
      <c r="KI48" s="365">
        <v>0.1</v>
      </c>
      <c r="KJ48" s="365">
        <v>0.05</v>
      </c>
      <c r="KK48" s="366">
        <v>0.39410030703853904</v>
      </c>
      <c r="KL48" s="585"/>
      <c r="KM48" s="364">
        <v>0.86</v>
      </c>
      <c r="KN48" s="586">
        <v>0.14000000000000001</v>
      </c>
      <c r="KP48" s="191">
        <v>6</v>
      </c>
      <c r="KQ48" s="191">
        <v>2</v>
      </c>
      <c r="KR48" s="192">
        <v>8</v>
      </c>
      <c r="KT48" s="195">
        <v>0.8</v>
      </c>
      <c r="KU48" s="371">
        <v>0.2</v>
      </c>
      <c r="KW48" s="197">
        <v>0.6</v>
      </c>
      <c r="KX48" s="197">
        <v>0.25</v>
      </c>
      <c r="KY48" s="368">
        <v>0.15</v>
      </c>
      <c r="LA48" s="385">
        <v>-0.1</v>
      </c>
      <c r="LB48" s="385">
        <v>-0.1</v>
      </c>
      <c r="LC48" s="385">
        <v>-0.1</v>
      </c>
      <c r="LD48" s="594"/>
      <c r="LE48" s="691">
        <v>142760</v>
      </c>
      <c r="LF48" s="596">
        <v>475200</v>
      </c>
      <c r="LH48" s="385">
        <v>0.75</v>
      </c>
      <c r="LI48" s="195">
        <v>0.55000000000000004</v>
      </c>
      <c r="LJ48" s="195">
        <v>0.1</v>
      </c>
      <c r="LK48" s="371">
        <v>0.35</v>
      </c>
      <c r="LM48" s="197">
        <v>0.8</v>
      </c>
      <c r="LN48" s="197">
        <v>0.6</v>
      </c>
      <c r="LO48" s="197">
        <v>0.1</v>
      </c>
      <c r="LP48" s="368">
        <v>0.3</v>
      </c>
      <c r="LQ48" s="80"/>
      <c r="LR48" s="199">
        <v>1.9</v>
      </c>
      <c r="LS48" s="200">
        <v>2.1</v>
      </c>
    </row>
    <row r="49" spans="1:331" hidden="1">
      <c r="A49" s="718">
        <v>43739</v>
      </c>
      <c r="B49" s="950">
        <v>10</v>
      </c>
      <c r="C49" s="948">
        <v>2019</v>
      </c>
      <c r="D49" s="542"/>
      <c r="E49" s="759"/>
      <c r="F49" s="759"/>
      <c r="G49" s="759"/>
      <c r="H49" s="759"/>
      <c r="I49" s="934"/>
      <c r="J49" s="754"/>
      <c r="K49" s="759"/>
      <c r="L49" s="752"/>
      <c r="M49" s="752"/>
      <c r="N49" s="549">
        <v>1.0197190600250714E-3</v>
      </c>
      <c r="O49" s="550">
        <v>1E-3</v>
      </c>
      <c r="P49" s="550">
        <v>5.0000000000000001E-4</v>
      </c>
      <c r="Q49" s="551">
        <v>5.0000000000000001E-4</v>
      </c>
      <c r="R49" s="759"/>
      <c r="S49" s="752"/>
      <c r="T49" s="554">
        <v>0.25</v>
      </c>
      <c r="U49" s="554">
        <v>0.15</v>
      </c>
      <c r="V49" s="617">
        <v>0.6</v>
      </c>
      <c r="W49" s="759"/>
      <c r="X49" s="752"/>
      <c r="Y49" s="555">
        <v>0.25</v>
      </c>
      <c r="Z49" s="555">
        <v>0.15</v>
      </c>
      <c r="AA49" s="556">
        <v>0.6</v>
      </c>
      <c r="AB49" s="562"/>
      <c r="AC49" s="563"/>
      <c r="AD49" s="519"/>
      <c r="AE49" s="563"/>
      <c r="AF49" s="563"/>
      <c r="AG49" s="563"/>
      <c r="AH49" s="563"/>
      <c r="AI49" s="563"/>
      <c r="AJ49" s="563"/>
      <c r="AK49" s="554">
        <v>0.5</v>
      </c>
      <c r="AL49" s="617">
        <v>0.5</v>
      </c>
      <c r="AM49" s="937"/>
      <c r="AN49" s="712"/>
      <c r="AO49" s="712"/>
      <c r="AP49" s="133">
        <v>0.28000000000000003</v>
      </c>
      <c r="AQ49" s="134">
        <v>0.12</v>
      </c>
      <c r="AR49" s="722"/>
      <c r="AS49" s="712"/>
      <c r="AT49" s="712"/>
      <c r="AU49" s="297">
        <v>0.1</v>
      </c>
      <c r="AV49" s="298">
        <v>0.1</v>
      </c>
      <c r="AW49" s="712"/>
      <c r="AX49" s="712"/>
      <c r="AY49" s="712"/>
      <c r="AZ49" s="712"/>
      <c r="BA49" s="299">
        <v>5.0000000000000001E-3</v>
      </c>
      <c r="BB49" s="299">
        <v>2.5999999999999999E-3</v>
      </c>
      <c r="BC49" s="299">
        <v>2.3999999999999998E-3</v>
      </c>
      <c r="BD49" s="712"/>
      <c r="BE49" s="712"/>
      <c r="BF49" s="712"/>
      <c r="BG49" s="858"/>
      <c r="BH49" s="299">
        <v>4.0000000000000001E-3</v>
      </c>
      <c r="BI49" s="299">
        <v>2E-3</v>
      </c>
      <c r="BJ49" s="300">
        <v>1E-3</v>
      </c>
      <c r="BK49" s="712"/>
      <c r="BL49" s="302">
        <v>0.04</v>
      </c>
      <c r="BM49" s="303">
        <v>0.02</v>
      </c>
      <c r="BN49" s="712"/>
      <c r="BO49" s="712"/>
      <c r="BP49" s="712"/>
      <c r="BQ49" s="712"/>
      <c r="BR49" s="712"/>
      <c r="BS49" s="712"/>
      <c r="BT49" s="712"/>
      <c r="BU49" s="712"/>
      <c r="BV49" s="712"/>
      <c r="BW49" s="712"/>
      <c r="BX49" s="765"/>
      <c r="BY49" s="569">
        <v>0.8</v>
      </c>
      <c r="BZ49" s="375">
        <v>0.2</v>
      </c>
      <c r="CA49" s="722"/>
      <c r="CB49" s="712"/>
      <c r="CC49" s="712"/>
      <c r="CD49" s="712"/>
      <c r="CE49" s="321">
        <v>0.42499999999999999</v>
      </c>
      <c r="CF49" s="321">
        <v>9.5000000000000001E-2</v>
      </c>
      <c r="CG49" s="321">
        <v>0.48000000000000004</v>
      </c>
      <c r="CH49" s="716"/>
      <c r="CI49" s="722"/>
      <c r="CJ49" s="712"/>
      <c r="CK49" s="712"/>
      <c r="CL49" s="712"/>
      <c r="CM49" s="519">
        <v>0.99099999999999999</v>
      </c>
      <c r="CN49" s="376">
        <v>8.9999999999999993E-3</v>
      </c>
      <c r="CO49" s="931"/>
      <c r="CP49" s="1066"/>
      <c r="CQ49" s="1064">
        <v>175000</v>
      </c>
      <c r="CR49" s="378" t="s">
        <v>469</v>
      </c>
      <c r="CS49" s="378">
        <v>1500000</v>
      </c>
      <c r="CT49" s="378">
        <v>-500000</v>
      </c>
      <c r="CU49" s="604">
        <v>0</v>
      </c>
      <c r="CV49" s="1066"/>
      <c r="CW49" s="1064">
        <v>2134000</v>
      </c>
      <c r="CX49" s="326" t="s">
        <v>469</v>
      </c>
      <c r="CY49" s="326">
        <v>0.4</v>
      </c>
      <c r="CZ49" s="326">
        <v>-0.2</v>
      </c>
      <c r="DA49" s="590">
        <v>-0.2</v>
      </c>
      <c r="DB49" s="712"/>
      <c r="DC49" s="712"/>
      <c r="DD49" s="712"/>
      <c r="DE49" s="712"/>
      <c r="DF49" s="712"/>
      <c r="DG49" s="285">
        <v>0.15</v>
      </c>
      <c r="DH49" s="285">
        <v>-0.2</v>
      </c>
      <c r="DI49" s="285">
        <v>-0.1</v>
      </c>
      <c r="DJ49" s="322">
        <v>-0.1</v>
      </c>
      <c r="DK49" s="285">
        <v>-0.05</v>
      </c>
      <c r="DL49" s="285">
        <v>-0.05</v>
      </c>
      <c r="DM49" s="712"/>
      <c r="DN49" s="712"/>
      <c r="DO49" s="712"/>
      <c r="DP49" s="324">
        <v>0.9</v>
      </c>
      <c r="DQ49" s="324">
        <v>119.1</v>
      </c>
      <c r="DR49" s="712"/>
      <c r="DS49" s="712"/>
      <c r="DT49" s="712"/>
      <c r="DU49" s="613">
        <v>0.05</v>
      </c>
      <c r="DV49" s="313">
        <v>0.95</v>
      </c>
      <c r="DW49" s="712"/>
      <c r="DX49" s="326">
        <v>0.05</v>
      </c>
      <c r="DY49" s="327">
        <v>0.95</v>
      </c>
      <c r="DZ49" s="712"/>
      <c r="EA49" s="687">
        <v>8.9999999999999993E-3</v>
      </c>
      <c r="EB49" s="687">
        <v>4.1000000000000002E-2</v>
      </c>
      <c r="EC49" s="688">
        <v>0.95</v>
      </c>
      <c r="EE49" s="261">
        <v>0.78</v>
      </c>
      <c r="EF49" s="261">
        <v>0.08</v>
      </c>
      <c r="EG49" s="261">
        <v>0.04</v>
      </c>
      <c r="EH49" s="261">
        <v>0.1</v>
      </c>
      <c r="EI49" s="572"/>
      <c r="EJ49" s="572"/>
      <c r="EK49" s="572"/>
      <c r="EL49" s="572"/>
      <c r="EM49" s="572"/>
      <c r="EO49" s="336">
        <v>0.77</v>
      </c>
      <c r="EP49" s="337">
        <v>0.04</v>
      </c>
      <c r="EQ49" s="337">
        <v>6.4000000000000001E-2</v>
      </c>
      <c r="ER49" s="337">
        <v>0.126</v>
      </c>
      <c r="ES49" s="574"/>
      <c r="ET49" s="574"/>
      <c r="EU49" s="574"/>
      <c r="EV49" s="336">
        <v>0.65</v>
      </c>
      <c r="EW49" s="337">
        <v>0.1</v>
      </c>
      <c r="EX49" s="337">
        <v>0.124</v>
      </c>
      <c r="EY49" s="337">
        <v>0.126</v>
      </c>
      <c r="FA49" s="332">
        <v>0.63300000000000001</v>
      </c>
      <c r="FB49" s="332">
        <v>9.6000000000000002E-2</v>
      </c>
      <c r="FC49" s="332">
        <v>0.11799999999999999</v>
      </c>
      <c r="FD49" s="332">
        <v>0.153</v>
      </c>
      <c r="FF49" s="332">
        <v>0.6</v>
      </c>
      <c r="FG49" s="332">
        <v>0.1</v>
      </c>
      <c r="FH49" s="332">
        <v>0.2</v>
      </c>
      <c r="FI49" s="261">
        <v>0.1</v>
      </c>
      <c r="FJ49" s="572"/>
      <c r="FK49" s="261">
        <v>0.64900000000000002</v>
      </c>
      <c r="FL49" s="332">
        <v>7.0000000000000007E-2</v>
      </c>
      <c r="FM49" s="332">
        <v>6.0999999999999999E-2</v>
      </c>
      <c r="FN49" s="332">
        <v>0.22</v>
      </c>
      <c r="FO49" s="572"/>
      <c r="FP49" s="332">
        <v>0.625</v>
      </c>
      <c r="FQ49" s="332">
        <v>0.125</v>
      </c>
      <c r="FR49" s="332">
        <v>0.125</v>
      </c>
      <c r="FS49" s="332">
        <v>0.125</v>
      </c>
      <c r="FT49" s="572"/>
      <c r="FV49" s="80"/>
      <c r="FW49" s="80"/>
      <c r="FX49" s="339">
        <v>0.9</v>
      </c>
      <c r="FY49" s="339">
        <v>0.1</v>
      </c>
      <c r="GA49" s="80"/>
      <c r="GB49" s="80"/>
      <c r="GC49" s="714"/>
      <c r="GD49" s="715"/>
      <c r="GF49" s="715"/>
      <c r="GG49" s="715"/>
      <c r="GH49" s="354" t="s">
        <v>469</v>
      </c>
      <c r="GI49" s="572">
        <v>0.75</v>
      </c>
      <c r="GJ49" s="575">
        <v>0.25</v>
      </c>
      <c r="GK49" s="722"/>
      <c r="GM49" s="712"/>
      <c r="GN49" s="574">
        <v>0.4</v>
      </c>
      <c r="GO49" s="574">
        <v>0.6</v>
      </c>
      <c r="GP49" s="577"/>
      <c r="GQ49" s="577"/>
      <c r="GR49" s="574" t="s">
        <v>469</v>
      </c>
      <c r="GS49" s="577"/>
      <c r="GT49" s="581" t="s">
        <v>469</v>
      </c>
      <c r="GU49" s="907"/>
      <c r="GV49" s="908"/>
      <c r="GW49" s="908"/>
      <c r="GX49" s="579"/>
      <c r="GY49" s="579"/>
      <c r="GZ49" s="679" t="s">
        <v>469</v>
      </c>
      <c r="HA49" s="572">
        <v>0.17916470000000001</v>
      </c>
      <c r="HB49" s="572">
        <v>0.82083529999999993</v>
      </c>
      <c r="HC49" s="610" t="s">
        <v>469</v>
      </c>
      <c r="HD49" s="819" t="s">
        <v>469</v>
      </c>
      <c r="HE49" s="819" t="s">
        <v>469</v>
      </c>
      <c r="HF49" s="677">
        <v>0.10899999999999999</v>
      </c>
      <c r="HG49" s="677">
        <v>0.89100000000000001</v>
      </c>
      <c r="HH49" s="611" t="s">
        <v>469</v>
      </c>
      <c r="HI49" s="609" t="s">
        <v>469</v>
      </c>
      <c r="HJ49" s="609" t="s">
        <v>469</v>
      </c>
      <c r="HK49" s="679">
        <v>4.4399999999999988E-2</v>
      </c>
      <c r="HL49" s="963">
        <v>0.9556</v>
      </c>
      <c r="HM49" s="610" t="s">
        <v>469</v>
      </c>
      <c r="HN49" s="819" t="s">
        <v>469</v>
      </c>
      <c r="HO49" s="819" t="s">
        <v>469</v>
      </c>
      <c r="HP49" s="574">
        <v>0.03</v>
      </c>
      <c r="HQ49" s="581">
        <v>0.97</v>
      </c>
      <c r="HR49" s="611" t="s">
        <v>469</v>
      </c>
      <c r="HS49" s="609" t="s">
        <v>469</v>
      </c>
      <c r="HT49" s="609" t="s">
        <v>469</v>
      </c>
      <c r="HU49" s="679">
        <v>5.4600000000000003E-2</v>
      </c>
      <c r="HV49" s="679">
        <v>0.94540000000000002</v>
      </c>
      <c r="HW49" s="611" t="s">
        <v>469</v>
      </c>
      <c r="HX49" s="609" t="s">
        <v>469</v>
      </c>
      <c r="HY49" s="609" t="s">
        <v>469</v>
      </c>
      <c r="HZ49" s="679">
        <v>7.9000000000000001E-2</v>
      </c>
      <c r="IA49" s="572">
        <v>0.92100000000000004</v>
      </c>
      <c r="IB49" s="610" t="s">
        <v>469</v>
      </c>
      <c r="IC49" s="819" t="s">
        <v>469</v>
      </c>
      <c r="ID49" s="819" t="s">
        <v>469</v>
      </c>
      <c r="IE49" s="607" t="s">
        <v>469</v>
      </c>
      <c r="IF49" s="819" t="s">
        <v>469</v>
      </c>
      <c r="IG49" s="819" t="s">
        <v>469</v>
      </c>
      <c r="IH49" s="574">
        <v>0.03</v>
      </c>
      <c r="II49" s="574">
        <v>0.97</v>
      </c>
      <c r="IJ49" s="611" t="s">
        <v>469</v>
      </c>
      <c r="IK49" s="609" t="s">
        <v>469</v>
      </c>
      <c r="IL49" s="609" t="s">
        <v>469</v>
      </c>
      <c r="IM49" s="572">
        <v>0.04</v>
      </c>
      <c r="IN49" s="575">
        <v>0.96</v>
      </c>
      <c r="IP49" s="356">
        <v>3</v>
      </c>
      <c r="IQ49" s="356">
        <v>3</v>
      </c>
      <c r="IR49" s="356">
        <v>2</v>
      </c>
      <c r="IT49" s="359">
        <v>0.04</v>
      </c>
      <c r="IU49" s="359">
        <v>0.04</v>
      </c>
      <c r="IW49" s="360">
        <v>0.8</v>
      </c>
      <c r="IX49" s="849">
        <v>0.2</v>
      </c>
      <c r="IZ49" s="1041"/>
      <c r="JA49" s="1016">
        <v>237069.12706311734</v>
      </c>
      <c r="JB49" s="858"/>
      <c r="JC49" s="1042"/>
      <c r="JD49" s="1043">
        <v>3151285.3510933332</v>
      </c>
      <c r="JE49" s="359">
        <v>1.1000000000000001</v>
      </c>
      <c r="JF49" s="359">
        <v>0.1</v>
      </c>
      <c r="JG49" s="359">
        <v>-1.1000000000000001</v>
      </c>
      <c r="JH49" s="361">
        <v>-0.1</v>
      </c>
      <c r="JI49" s="364"/>
      <c r="JJ49" s="1030">
        <v>0.81383090870756902</v>
      </c>
      <c r="JK49" s="360">
        <v>0.23616909129243091</v>
      </c>
      <c r="JL49" s="360">
        <v>0.05</v>
      </c>
      <c r="JM49" s="363">
        <v>0.71383090870756905</v>
      </c>
      <c r="JN49" s="365"/>
      <c r="JO49" s="1060">
        <v>0.68559999999999999</v>
      </c>
      <c r="JP49" s="359">
        <v>0.36439999999999995</v>
      </c>
      <c r="JQ49" s="359">
        <v>0.05</v>
      </c>
      <c r="JR49" s="361">
        <v>0.58560000000000001</v>
      </c>
      <c r="JS49" s="364"/>
      <c r="JT49" s="863"/>
      <c r="JU49" s="1050">
        <v>9720</v>
      </c>
      <c r="JV49" s="863"/>
      <c r="JW49" s="863"/>
      <c r="JX49" s="1054">
        <v>5002</v>
      </c>
      <c r="JY49" s="364">
        <v>0.05</v>
      </c>
      <c r="JZ49" s="364">
        <v>0.05</v>
      </c>
      <c r="KA49" s="364">
        <v>0.05</v>
      </c>
      <c r="KB49" s="364">
        <v>-0.05</v>
      </c>
      <c r="KC49" s="364">
        <v>-0.05</v>
      </c>
      <c r="KD49" s="586">
        <v>-0.05</v>
      </c>
      <c r="KE49" s="583"/>
      <c r="KF49" s="1057">
        <v>0.53634473781106384</v>
      </c>
      <c r="KG49" s="365">
        <v>0.36365526218893618</v>
      </c>
      <c r="KH49" s="365">
        <v>0.05</v>
      </c>
      <c r="KI49" s="365">
        <v>0.1</v>
      </c>
      <c r="KJ49" s="365">
        <v>0.05</v>
      </c>
      <c r="KK49" s="366">
        <v>0.43634473781106387</v>
      </c>
      <c r="KL49" s="585"/>
      <c r="KM49" s="364">
        <v>0.86</v>
      </c>
      <c r="KN49" s="586">
        <v>0.14000000000000001</v>
      </c>
      <c r="KP49" s="191">
        <v>6</v>
      </c>
      <c r="KQ49" s="191">
        <v>2</v>
      </c>
      <c r="KR49" s="192">
        <v>8</v>
      </c>
      <c r="KT49" s="195">
        <v>0.8</v>
      </c>
      <c r="KU49" s="371">
        <v>0.2</v>
      </c>
      <c r="KW49" s="197">
        <v>0.6</v>
      </c>
      <c r="KX49" s="197">
        <v>0.25</v>
      </c>
      <c r="KY49" s="368">
        <v>0.15</v>
      </c>
      <c r="LA49" s="285">
        <v>-0.1</v>
      </c>
      <c r="LB49" s="285">
        <v>-0.1</v>
      </c>
      <c r="LC49" s="285">
        <v>-0.1</v>
      </c>
      <c r="LD49" s="690"/>
      <c r="LE49" s="691">
        <v>152626.66667000001</v>
      </c>
      <c r="LF49" s="596">
        <v>465333.33332999999</v>
      </c>
      <c r="LH49" s="385">
        <v>0.75</v>
      </c>
      <c r="LI49" s="195">
        <v>0.55000000000000004</v>
      </c>
      <c r="LJ49" s="195">
        <v>0.1</v>
      </c>
      <c r="LK49" s="371">
        <v>0.35</v>
      </c>
      <c r="LM49" s="197">
        <v>0.8</v>
      </c>
      <c r="LN49" s="197">
        <v>0.6</v>
      </c>
      <c r="LO49" s="197">
        <v>0.1</v>
      </c>
      <c r="LP49" s="368">
        <v>0.3</v>
      </c>
      <c r="LQ49" s="80"/>
      <c r="LR49" s="199">
        <v>1.9</v>
      </c>
      <c r="LS49" s="200">
        <v>2.1</v>
      </c>
    </row>
    <row r="50" spans="1:331" hidden="1">
      <c r="A50" s="718">
        <v>43770</v>
      </c>
      <c r="B50" s="950">
        <v>11</v>
      </c>
      <c r="C50" s="948">
        <v>2019</v>
      </c>
      <c r="D50" s="542"/>
      <c r="E50" s="759"/>
      <c r="F50" s="759"/>
      <c r="G50" s="759"/>
      <c r="H50" s="759"/>
      <c r="I50" s="934"/>
      <c r="J50" s="754"/>
      <c r="K50" s="759"/>
      <c r="L50" s="752"/>
      <c r="M50" s="752"/>
      <c r="N50" s="549">
        <v>1.0197190600250714E-3</v>
      </c>
      <c r="O50" s="550">
        <v>1E-3</v>
      </c>
      <c r="P50" s="550">
        <v>5.0000000000000001E-4</v>
      </c>
      <c r="Q50" s="551">
        <v>5.0000000000000001E-4</v>
      </c>
      <c r="R50" s="759"/>
      <c r="S50" s="752"/>
      <c r="T50" s="554">
        <v>0.25</v>
      </c>
      <c r="U50" s="554">
        <v>0.15</v>
      </c>
      <c r="V50" s="617">
        <v>0.6</v>
      </c>
      <c r="W50" s="759"/>
      <c r="X50" s="752"/>
      <c r="Y50" s="555">
        <v>0.25</v>
      </c>
      <c r="Z50" s="555">
        <v>0.15</v>
      </c>
      <c r="AA50" s="556">
        <v>0.6</v>
      </c>
      <c r="AB50" s="562"/>
      <c r="AC50" s="563"/>
      <c r="AD50" s="519"/>
      <c r="AE50" s="563"/>
      <c r="AF50" s="563"/>
      <c r="AG50" s="563"/>
      <c r="AH50" s="563"/>
      <c r="AI50" s="563"/>
      <c r="AJ50" s="563"/>
      <c r="AK50" s="560">
        <v>0.62</v>
      </c>
      <c r="AL50" s="561">
        <v>0.38</v>
      </c>
      <c r="AM50" s="937"/>
      <c r="AN50" s="712"/>
      <c r="AO50" s="712"/>
      <c r="AP50" s="133">
        <v>0.28000000000000003</v>
      </c>
      <c r="AQ50" s="134">
        <v>0.12</v>
      </c>
      <c r="AR50" s="722"/>
      <c r="AS50" s="712"/>
      <c r="AT50" s="712"/>
      <c r="AU50" s="297">
        <v>0.1</v>
      </c>
      <c r="AV50" s="298">
        <v>0.1</v>
      </c>
      <c r="AW50" s="712"/>
      <c r="AX50" s="712"/>
      <c r="AY50" s="712"/>
      <c r="AZ50" s="712"/>
      <c r="BA50" s="299">
        <v>5.0000000000000001E-3</v>
      </c>
      <c r="BB50" s="299">
        <v>2.5999999999999999E-3</v>
      </c>
      <c r="BC50" s="299">
        <v>2.3999999999999998E-3</v>
      </c>
      <c r="BD50" s="712"/>
      <c r="BE50" s="712"/>
      <c r="BF50" s="712"/>
      <c r="BG50" s="858"/>
      <c r="BH50" s="299">
        <v>4.0000000000000001E-3</v>
      </c>
      <c r="BI50" s="299">
        <v>2E-3</v>
      </c>
      <c r="BJ50" s="300">
        <v>1E-3</v>
      </c>
      <c r="BK50" s="712"/>
      <c r="BL50" s="302">
        <v>0.04</v>
      </c>
      <c r="BM50" s="303">
        <v>0.02</v>
      </c>
      <c r="BN50" s="712"/>
      <c r="BO50" s="712"/>
      <c r="BP50" s="712"/>
      <c r="BQ50" s="712"/>
      <c r="BR50" s="712"/>
      <c r="BS50" s="712"/>
      <c r="BT50" s="712"/>
      <c r="BU50" s="712"/>
      <c r="BV50" s="712"/>
      <c r="BW50" s="712"/>
      <c r="BX50" s="765"/>
      <c r="BY50" s="569">
        <v>0.8</v>
      </c>
      <c r="BZ50" s="375">
        <v>0.2</v>
      </c>
      <c r="CA50" s="722"/>
      <c r="CB50" s="712"/>
      <c r="CC50" s="712"/>
      <c r="CD50" s="712"/>
      <c r="CE50" s="305">
        <v>0.5</v>
      </c>
      <c r="CF50" s="305">
        <v>9.5000000000000001E-2</v>
      </c>
      <c r="CG50" s="305">
        <v>0.40500000000000003</v>
      </c>
      <c r="CH50" s="716"/>
      <c r="CI50" s="722"/>
      <c r="CJ50" s="712"/>
      <c r="CK50" s="712"/>
      <c r="CL50" s="712"/>
      <c r="CM50" s="519">
        <v>0.99099999999999999</v>
      </c>
      <c r="CN50" s="376">
        <v>8.9999999999999993E-3</v>
      </c>
      <c r="CO50" s="931"/>
      <c r="CP50" s="1066"/>
      <c r="CQ50" s="1064">
        <v>0</v>
      </c>
      <c r="CR50" s="378" t="s">
        <v>469</v>
      </c>
      <c r="CS50" s="378">
        <v>1500000</v>
      </c>
      <c r="CT50" s="378">
        <v>-500000</v>
      </c>
      <c r="CU50" s="604">
        <v>0</v>
      </c>
      <c r="CV50" s="1066"/>
      <c r="CW50" s="1064">
        <v>2690000</v>
      </c>
      <c r="CX50" s="326" t="s">
        <v>469</v>
      </c>
      <c r="CY50" s="326">
        <v>0.4</v>
      </c>
      <c r="CZ50" s="326">
        <v>-0.2</v>
      </c>
      <c r="DA50" s="590">
        <v>-0.2</v>
      </c>
      <c r="DB50" s="712"/>
      <c r="DC50" s="712"/>
      <c r="DD50" s="712"/>
      <c r="DE50" s="712"/>
      <c r="DF50" s="712"/>
      <c r="DG50" s="285">
        <v>0.15</v>
      </c>
      <c r="DH50" s="285">
        <v>-0.2</v>
      </c>
      <c r="DI50" s="285">
        <v>-0.1</v>
      </c>
      <c r="DJ50" s="322">
        <v>-0.1</v>
      </c>
      <c r="DK50" s="285">
        <v>-0.05</v>
      </c>
      <c r="DL50" s="285">
        <v>-0.05</v>
      </c>
      <c r="DM50" s="712"/>
      <c r="DN50" s="712"/>
      <c r="DO50" s="712"/>
      <c r="DP50" s="324">
        <v>0.9</v>
      </c>
      <c r="DQ50" s="324">
        <v>119.1</v>
      </c>
      <c r="DR50" s="712"/>
      <c r="DS50" s="712"/>
      <c r="DT50" s="712"/>
      <c r="DU50" s="613">
        <v>0.05</v>
      </c>
      <c r="DV50" s="313">
        <v>0.95</v>
      </c>
      <c r="DW50" s="712"/>
      <c r="DX50" s="326">
        <v>0.05</v>
      </c>
      <c r="DY50" s="327">
        <v>0.95</v>
      </c>
      <c r="DZ50" s="712"/>
      <c r="EA50" s="687">
        <v>8.9999999999999993E-3</v>
      </c>
      <c r="EB50" s="687">
        <v>4.1000000000000002E-2</v>
      </c>
      <c r="EC50" s="688">
        <v>0.95</v>
      </c>
      <c r="EE50" s="261">
        <v>0.78</v>
      </c>
      <c r="EF50" s="261">
        <v>0.08</v>
      </c>
      <c r="EG50" s="261">
        <v>0.04</v>
      </c>
      <c r="EH50" s="261">
        <v>0.1</v>
      </c>
      <c r="EI50" s="572"/>
      <c r="EJ50" s="572"/>
      <c r="EK50" s="572"/>
      <c r="EL50" s="572"/>
      <c r="EM50" s="572"/>
      <c r="EO50" s="336">
        <v>0.77</v>
      </c>
      <c r="EP50" s="337">
        <v>0.04</v>
      </c>
      <c r="EQ50" s="337">
        <v>6.4000000000000001E-2</v>
      </c>
      <c r="ER50" s="337">
        <v>0.126</v>
      </c>
      <c r="ES50" s="574"/>
      <c r="ET50" s="574"/>
      <c r="EU50" s="574"/>
      <c r="EV50" s="336">
        <v>0.65</v>
      </c>
      <c r="EW50" s="337">
        <v>0.1</v>
      </c>
      <c r="EX50" s="337">
        <v>0.124</v>
      </c>
      <c r="EY50" s="337">
        <v>0.126</v>
      </c>
      <c r="FA50" s="332">
        <v>0.63300000000000001</v>
      </c>
      <c r="FB50" s="332">
        <v>9.6000000000000002E-2</v>
      </c>
      <c r="FC50" s="332">
        <v>0.11799999999999999</v>
      </c>
      <c r="FD50" s="332">
        <v>0.153</v>
      </c>
      <c r="FF50" s="332">
        <v>0.6</v>
      </c>
      <c r="FG50" s="332">
        <v>0.1</v>
      </c>
      <c r="FH50" s="332">
        <v>0.2</v>
      </c>
      <c r="FI50" s="261">
        <v>0.1</v>
      </c>
      <c r="FJ50" s="572"/>
      <c r="FK50" s="261">
        <v>0.64900000000000002</v>
      </c>
      <c r="FL50" s="332">
        <v>7.0000000000000007E-2</v>
      </c>
      <c r="FM50" s="332">
        <v>6.0999999999999999E-2</v>
      </c>
      <c r="FN50" s="332">
        <v>0.22</v>
      </c>
      <c r="FO50" s="572"/>
      <c r="FP50" s="332">
        <v>0.625</v>
      </c>
      <c r="FQ50" s="332">
        <v>0.125</v>
      </c>
      <c r="FR50" s="332">
        <v>0.125</v>
      </c>
      <c r="FS50" s="332">
        <v>0.125</v>
      </c>
      <c r="FT50" s="572"/>
      <c r="FV50" s="80"/>
      <c r="FW50" s="80"/>
      <c r="FX50" s="339">
        <v>0.9</v>
      </c>
      <c r="FY50" s="339">
        <v>0.1</v>
      </c>
      <c r="GA50" s="80"/>
      <c r="GB50" s="80"/>
      <c r="GC50" s="714"/>
      <c r="GD50" s="715"/>
      <c r="GF50" s="715"/>
      <c r="GG50" s="715"/>
      <c r="GH50" s="354" t="s">
        <v>469</v>
      </c>
      <c r="GI50" s="572">
        <v>0.75</v>
      </c>
      <c r="GJ50" s="575">
        <v>0.25</v>
      </c>
      <c r="GK50" s="722"/>
      <c r="GM50" s="712"/>
      <c r="GN50" s="574">
        <v>0.4</v>
      </c>
      <c r="GO50" s="574">
        <v>0.6</v>
      </c>
      <c r="GP50" s="577"/>
      <c r="GQ50" s="577"/>
      <c r="GR50" s="574" t="s">
        <v>469</v>
      </c>
      <c r="GS50" s="577"/>
      <c r="GT50" s="581" t="s">
        <v>469</v>
      </c>
      <c r="GU50" s="907"/>
      <c r="GV50" s="908"/>
      <c r="GW50" s="908"/>
      <c r="GX50" s="579"/>
      <c r="GY50" s="579"/>
      <c r="GZ50" s="679" t="s">
        <v>469</v>
      </c>
      <c r="HA50" s="572">
        <v>0.18333104</v>
      </c>
      <c r="HB50" s="572">
        <v>0.81666896</v>
      </c>
      <c r="HC50" s="610" t="s">
        <v>469</v>
      </c>
      <c r="HD50" s="819" t="s">
        <v>469</v>
      </c>
      <c r="HE50" s="819" t="s">
        <v>469</v>
      </c>
      <c r="HF50" s="677">
        <v>0.10719999999999999</v>
      </c>
      <c r="HG50" s="677">
        <v>0.89280000000000004</v>
      </c>
      <c r="HH50" s="611" t="s">
        <v>469</v>
      </c>
      <c r="HI50" s="609" t="s">
        <v>469</v>
      </c>
      <c r="HJ50" s="609" t="s">
        <v>469</v>
      </c>
      <c r="HK50" s="679">
        <v>4.3599999999999986E-2</v>
      </c>
      <c r="HL50" s="963">
        <v>0.95640000000000003</v>
      </c>
      <c r="HM50" s="610" t="s">
        <v>469</v>
      </c>
      <c r="HN50" s="819" t="s">
        <v>469</v>
      </c>
      <c r="HO50" s="819" t="s">
        <v>469</v>
      </c>
      <c r="HP50" s="574">
        <v>0.03</v>
      </c>
      <c r="HQ50" s="581">
        <v>0.97</v>
      </c>
      <c r="HR50" s="611" t="s">
        <v>469</v>
      </c>
      <c r="HS50" s="609" t="s">
        <v>469</v>
      </c>
      <c r="HT50" s="609" t="s">
        <v>469</v>
      </c>
      <c r="HU50" s="679">
        <v>5.3699999999999998E-2</v>
      </c>
      <c r="HV50" s="679">
        <v>0.94630000000000003</v>
      </c>
      <c r="HW50" s="611" t="s">
        <v>469</v>
      </c>
      <c r="HX50" s="609" t="s">
        <v>469</v>
      </c>
      <c r="HY50" s="609" t="s">
        <v>469</v>
      </c>
      <c r="HZ50" s="679">
        <v>7.7200000000000005E-2</v>
      </c>
      <c r="IA50" s="572">
        <v>0.92279999999999995</v>
      </c>
      <c r="IB50" s="610" t="s">
        <v>469</v>
      </c>
      <c r="IC50" s="819" t="s">
        <v>469</v>
      </c>
      <c r="ID50" s="819" t="s">
        <v>469</v>
      </c>
      <c r="IE50" s="607" t="s">
        <v>469</v>
      </c>
      <c r="IF50" s="819" t="s">
        <v>469</v>
      </c>
      <c r="IG50" s="819" t="s">
        <v>469</v>
      </c>
      <c r="IH50" s="574">
        <v>0.03</v>
      </c>
      <c r="II50" s="574">
        <v>0.97</v>
      </c>
      <c r="IJ50" s="611" t="s">
        <v>469</v>
      </c>
      <c r="IK50" s="609" t="s">
        <v>469</v>
      </c>
      <c r="IL50" s="609" t="s">
        <v>469</v>
      </c>
      <c r="IM50" s="572">
        <v>0.04</v>
      </c>
      <c r="IN50" s="575">
        <v>0.96</v>
      </c>
      <c r="IP50" s="356">
        <v>3</v>
      </c>
      <c r="IQ50" s="356">
        <v>3</v>
      </c>
      <c r="IR50" s="356">
        <v>2</v>
      </c>
      <c r="IT50" s="359">
        <v>0.04</v>
      </c>
      <c r="IU50" s="359">
        <v>0.04</v>
      </c>
      <c r="IW50" s="360">
        <v>0.8</v>
      </c>
      <c r="IX50" s="849">
        <v>0.2</v>
      </c>
      <c r="IZ50" s="1041"/>
      <c r="JA50" s="1016">
        <v>280313.01387593627</v>
      </c>
      <c r="JB50" s="858"/>
      <c r="JC50" s="1042"/>
      <c r="JD50" s="1043">
        <v>3609595.0005266666</v>
      </c>
      <c r="JE50" s="359">
        <v>1.1000000000000001</v>
      </c>
      <c r="JF50" s="359">
        <v>0.1</v>
      </c>
      <c r="JG50" s="359">
        <v>-1.1000000000000001</v>
      </c>
      <c r="JH50" s="361">
        <v>-0.1</v>
      </c>
      <c r="JI50" s="364"/>
      <c r="JJ50" s="1030">
        <v>0.69128540305010888</v>
      </c>
      <c r="JK50" s="360">
        <v>0.35871459694989105</v>
      </c>
      <c r="JL50" s="360">
        <v>0.05</v>
      </c>
      <c r="JM50" s="363">
        <v>0.5912854030501089</v>
      </c>
      <c r="JN50" s="365"/>
      <c r="JO50" s="1060">
        <v>0.73599999999999999</v>
      </c>
      <c r="JP50" s="359">
        <v>0.31399999999999995</v>
      </c>
      <c r="JQ50" s="359">
        <v>0.05</v>
      </c>
      <c r="JR50" s="361">
        <v>0.63600000000000001</v>
      </c>
      <c r="JS50" s="364"/>
      <c r="JT50" s="863"/>
      <c r="JU50" s="1050">
        <v>11845</v>
      </c>
      <c r="JV50" s="863"/>
      <c r="JW50" s="863"/>
      <c r="JX50" s="1054">
        <v>5742</v>
      </c>
      <c r="JY50" s="364">
        <v>0.05</v>
      </c>
      <c r="JZ50" s="364">
        <v>0.05</v>
      </c>
      <c r="KA50" s="364">
        <v>0.05</v>
      </c>
      <c r="KB50" s="364">
        <v>-0.05</v>
      </c>
      <c r="KC50" s="364">
        <v>-0.05</v>
      </c>
      <c r="KD50" s="586">
        <v>-0.05</v>
      </c>
      <c r="KE50" s="583"/>
      <c r="KF50" s="1057">
        <v>0.55737553911351523</v>
      </c>
      <c r="KG50" s="365">
        <v>0.34262446088648479</v>
      </c>
      <c r="KH50" s="365">
        <v>0.05</v>
      </c>
      <c r="KI50" s="365">
        <v>0.1</v>
      </c>
      <c r="KJ50" s="365">
        <v>0.05</v>
      </c>
      <c r="KK50" s="366">
        <v>0.45737553911351525</v>
      </c>
      <c r="KL50" s="585"/>
      <c r="KM50" s="364">
        <v>0.86</v>
      </c>
      <c r="KN50" s="586">
        <v>0.14000000000000001</v>
      </c>
      <c r="KP50" s="191">
        <v>6</v>
      </c>
      <c r="KQ50" s="191">
        <v>2</v>
      </c>
      <c r="KR50" s="192">
        <v>8</v>
      </c>
      <c r="KT50" s="195">
        <v>0.8</v>
      </c>
      <c r="KU50" s="371">
        <v>0.2</v>
      </c>
      <c r="KW50" s="197">
        <v>0.6</v>
      </c>
      <c r="KX50" s="197">
        <v>0.25</v>
      </c>
      <c r="KY50" s="368">
        <v>0.15</v>
      </c>
      <c r="LA50" s="285">
        <v>-0.1</v>
      </c>
      <c r="LB50" s="285">
        <v>-0.1</v>
      </c>
      <c r="LC50" s="285">
        <v>-0.1</v>
      </c>
      <c r="LD50" s="690"/>
      <c r="LE50" s="691">
        <v>162493.33334000001</v>
      </c>
      <c r="LF50" s="596">
        <v>455466.66665999999</v>
      </c>
      <c r="LH50" s="385">
        <v>0.75</v>
      </c>
      <c r="LI50" s="195">
        <v>0.55000000000000004</v>
      </c>
      <c r="LJ50" s="195">
        <v>0.1</v>
      </c>
      <c r="LK50" s="371">
        <v>0.35</v>
      </c>
      <c r="LM50" s="197">
        <v>0.8</v>
      </c>
      <c r="LN50" s="197">
        <v>0.6</v>
      </c>
      <c r="LO50" s="197">
        <v>0.1</v>
      </c>
      <c r="LP50" s="368">
        <v>0.3</v>
      </c>
      <c r="LQ50" s="80"/>
      <c r="LR50" s="199">
        <v>1.9</v>
      </c>
      <c r="LS50" s="200">
        <v>2.1</v>
      </c>
    </row>
    <row r="51" spans="1:331" hidden="1">
      <c r="A51" s="718">
        <v>43800</v>
      </c>
      <c r="B51" s="950">
        <v>12</v>
      </c>
      <c r="C51" s="948">
        <v>2019</v>
      </c>
      <c r="D51" s="542"/>
      <c r="E51" s="759"/>
      <c r="F51" s="759"/>
      <c r="G51" s="759"/>
      <c r="H51" s="759"/>
      <c r="I51" s="934"/>
      <c r="J51" s="754"/>
      <c r="K51" s="759"/>
      <c r="L51" s="752"/>
      <c r="M51" s="752"/>
      <c r="N51" s="549">
        <v>1.0197190600250714E-3</v>
      </c>
      <c r="O51" s="550">
        <v>1E-3</v>
      </c>
      <c r="P51" s="550">
        <v>5.0000000000000001E-4</v>
      </c>
      <c r="Q51" s="551">
        <v>5.0000000000000001E-4</v>
      </c>
      <c r="R51" s="759"/>
      <c r="S51" s="752"/>
      <c r="T51" s="554">
        <v>0.25</v>
      </c>
      <c r="U51" s="554">
        <v>0.15</v>
      </c>
      <c r="V51" s="617">
        <v>0.6</v>
      </c>
      <c r="W51" s="759"/>
      <c r="X51" s="752"/>
      <c r="Y51" s="555">
        <v>0.25</v>
      </c>
      <c r="Z51" s="555">
        <v>0.15</v>
      </c>
      <c r="AA51" s="556">
        <v>0.6</v>
      </c>
      <c r="AB51" s="754"/>
      <c r="AC51" s="759"/>
      <c r="AD51" s="749" t="s">
        <v>469</v>
      </c>
      <c r="AE51" s="759"/>
      <c r="AF51" s="759"/>
      <c r="AG51" s="749" t="s">
        <v>469</v>
      </c>
      <c r="AH51" s="759"/>
      <c r="AI51" s="759"/>
      <c r="AJ51" s="749" t="s">
        <v>469</v>
      </c>
      <c r="AK51" s="554">
        <v>0.75</v>
      </c>
      <c r="AL51" s="617">
        <v>0.25</v>
      </c>
      <c r="AM51" s="937"/>
      <c r="AN51" s="712"/>
      <c r="AO51" s="712"/>
      <c r="AP51" s="133">
        <v>0.28000000000000003</v>
      </c>
      <c r="AQ51" s="134">
        <v>0.12</v>
      </c>
      <c r="AR51" s="722"/>
      <c r="AS51" s="712"/>
      <c r="AT51" s="712"/>
      <c r="AU51" s="136">
        <v>0.1</v>
      </c>
      <c r="AV51" s="137">
        <v>0.1</v>
      </c>
      <c r="AW51" s="712"/>
      <c r="AX51" s="712"/>
      <c r="AY51" s="712"/>
      <c r="AZ51" s="712"/>
      <c r="BA51" s="302">
        <v>5.0000000000000001E-3</v>
      </c>
      <c r="BB51" s="302">
        <v>2.5999999999999999E-3</v>
      </c>
      <c r="BC51" s="302">
        <v>2.3999999999999998E-3</v>
      </c>
      <c r="BD51" s="712"/>
      <c r="BE51" s="712"/>
      <c r="BF51" s="712"/>
      <c r="BG51" s="858"/>
      <c r="BH51" s="176">
        <v>4.0000000000000001E-3</v>
      </c>
      <c r="BI51" s="176">
        <v>2E-3</v>
      </c>
      <c r="BJ51" s="372">
        <v>1E-3</v>
      </c>
      <c r="BK51" s="712"/>
      <c r="BL51" s="302">
        <v>0.04</v>
      </c>
      <c r="BM51" s="303">
        <v>0.02</v>
      </c>
      <c r="BN51" s="712"/>
      <c r="BO51" s="712"/>
      <c r="BP51" s="712"/>
      <c r="BQ51" s="712"/>
      <c r="BR51" s="712"/>
      <c r="BS51" s="712"/>
      <c r="BT51" s="712"/>
      <c r="BU51" s="712"/>
      <c r="BV51" s="712"/>
      <c r="BW51" s="712"/>
      <c r="BX51" s="765"/>
      <c r="BY51" s="569">
        <v>0.8</v>
      </c>
      <c r="BZ51" s="375">
        <v>0.2</v>
      </c>
      <c r="CA51" s="722"/>
      <c r="CB51" s="712"/>
      <c r="CC51" s="712"/>
      <c r="CD51" s="712"/>
      <c r="CE51" s="321">
        <v>0.6</v>
      </c>
      <c r="CF51" s="321">
        <v>9.5000000000000001E-2</v>
      </c>
      <c r="CG51" s="321">
        <v>0.30500000000000005</v>
      </c>
      <c r="CH51" s="716"/>
      <c r="CI51" s="722"/>
      <c r="CJ51" s="712"/>
      <c r="CK51" s="712"/>
      <c r="CL51" s="712"/>
      <c r="CM51" s="613">
        <v>0.99099999999999999</v>
      </c>
      <c r="CN51" s="314">
        <v>8.9999999999999993E-3</v>
      </c>
      <c r="CO51" s="931"/>
      <c r="CP51" s="1066"/>
      <c r="CQ51" s="1064">
        <v>0</v>
      </c>
      <c r="CR51" s="378" t="s">
        <v>469</v>
      </c>
      <c r="CS51" s="378">
        <v>1500000</v>
      </c>
      <c r="CT51" s="378">
        <v>-500000</v>
      </c>
      <c r="CU51" s="604">
        <v>0</v>
      </c>
      <c r="CV51" s="1066"/>
      <c r="CW51" s="1064">
        <v>3115000</v>
      </c>
      <c r="CX51" s="326" t="s">
        <v>469</v>
      </c>
      <c r="CY51" s="326">
        <v>0.4</v>
      </c>
      <c r="CZ51" s="326">
        <v>-0.2</v>
      </c>
      <c r="DA51" s="590">
        <v>-0.2</v>
      </c>
      <c r="DB51" s="712"/>
      <c r="DC51" s="712"/>
      <c r="DD51" s="712"/>
      <c r="DE51" s="712"/>
      <c r="DF51" s="712"/>
      <c r="DG51" s="285">
        <v>0.15</v>
      </c>
      <c r="DH51" s="285">
        <v>-0.2</v>
      </c>
      <c r="DI51" s="285">
        <v>-0.1</v>
      </c>
      <c r="DJ51" s="322">
        <v>-0.1</v>
      </c>
      <c r="DK51" s="285">
        <v>-0.05</v>
      </c>
      <c r="DL51" s="285">
        <v>-0.05</v>
      </c>
      <c r="DM51" s="712"/>
      <c r="DN51" s="712"/>
      <c r="DO51" s="712"/>
      <c r="DP51" s="324">
        <v>0.9</v>
      </c>
      <c r="DQ51" s="324">
        <v>119.1</v>
      </c>
      <c r="DR51" s="712"/>
      <c r="DS51" s="712"/>
      <c r="DT51" s="712"/>
      <c r="DU51" s="613">
        <v>0.05</v>
      </c>
      <c r="DV51" s="313">
        <v>0.95</v>
      </c>
      <c r="DW51" s="712"/>
      <c r="DX51" s="326">
        <v>0.05</v>
      </c>
      <c r="DY51" s="327">
        <v>0.95</v>
      </c>
      <c r="DZ51" s="712"/>
      <c r="EA51" s="329">
        <v>8.9999999999999993E-3</v>
      </c>
      <c r="EB51" s="329">
        <v>4.1000000000000002E-2</v>
      </c>
      <c r="EC51" s="330">
        <v>0.95</v>
      </c>
      <c r="EE51" s="261">
        <v>0.78</v>
      </c>
      <c r="EF51" s="261">
        <v>0.08</v>
      </c>
      <c r="EG51" s="261">
        <v>0.04</v>
      </c>
      <c r="EH51" s="261">
        <v>0.1</v>
      </c>
      <c r="EI51" s="572"/>
      <c r="EJ51" s="572"/>
      <c r="EK51" s="572"/>
      <c r="EL51" s="572"/>
      <c r="EM51" s="572"/>
      <c r="EO51" s="336">
        <v>0.77</v>
      </c>
      <c r="EP51" s="337">
        <v>0.04</v>
      </c>
      <c r="EQ51" s="337">
        <v>6.4000000000000001E-2</v>
      </c>
      <c r="ER51" s="337">
        <v>0.126</v>
      </c>
      <c r="ES51" s="574"/>
      <c r="ET51" s="574"/>
      <c r="EU51" s="574"/>
      <c r="EV51" s="336">
        <v>0.65</v>
      </c>
      <c r="EW51" s="337">
        <v>0.1</v>
      </c>
      <c r="EX51" s="337">
        <v>0.124</v>
      </c>
      <c r="EY51" s="337">
        <v>0.126</v>
      </c>
      <c r="FA51" s="332">
        <v>0.63300000000000001</v>
      </c>
      <c r="FB51" s="332">
        <v>9.6000000000000002E-2</v>
      </c>
      <c r="FC51" s="332">
        <v>0.11799999999999999</v>
      </c>
      <c r="FD51" s="332">
        <v>0.153</v>
      </c>
      <c r="FF51" s="332">
        <v>0.6</v>
      </c>
      <c r="FG51" s="332">
        <v>0.1</v>
      </c>
      <c r="FH51" s="332">
        <v>0.2</v>
      </c>
      <c r="FI51" s="261">
        <v>0.1</v>
      </c>
      <c r="FJ51" s="572"/>
      <c r="FK51" s="261">
        <v>0.64900000000000002</v>
      </c>
      <c r="FL51" s="332">
        <v>7.0000000000000007E-2</v>
      </c>
      <c r="FM51" s="332">
        <v>6.0999999999999999E-2</v>
      </c>
      <c r="FN51" s="332">
        <v>0.22</v>
      </c>
      <c r="FO51" s="572"/>
      <c r="FP51" s="332">
        <v>0.625</v>
      </c>
      <c r="FQ51" s="332">
        <v>0.125</v>
      </c>
      <c r="FR51" s="332">
        <v>0.125</v>
      </c>
      <c r="FS51" s="332">
        <v>0.125</v>
      </c>
      <c r="FT51" s="572"/>
      <c r="FV51" s="80"/>
      <c r="FW51" s="80"/>
      <c r="FX51" s="339">
        <v>0.9</v>
      </c>
      <c r="FY51" s="339">
        <v>0.1</v>
      </c>
      <c r="GA51" s="80"/>
      <c r="GB51" s="80"/>
      <c r="GC51" s="714"/>
      <c r="GD51" s="715"/>
      <c r="GF51" s="715"/>
      <c r="GG51" s="715"/>
      <c r="GH51" s="354" t="s">
        <v>469</v>
      </c>
      <c r="GI51" s="572">
        <v>0.75</v>
      </c>
      <c r="GJ51" s="575">
        <v>0.25</v>
      </c>
      <c r="GK51" s="722"/>
      <c r="GM51" s="712"/>
      <c r="GN51" s="574">
        <v>0.4</v>
      </c>
      <c r="GO51" s="574">
        <v>0.6</v>
      </c>
      <c r="GP51" s="577"/>
      <c r="GQ51" s="577"/>
      <c r="GR51" s="574" t="s">
        <v>469</v>
      </c>
      <c r="GS51" s="577"/>
      <c r="GT51" s="581" t="s">
        <v>469</v>
      </c>
      <c r="GU51" s="907"/>
      <c r="GV51" s="908"/>
      <c r="GW51" s="908"/>
      <c r="GX51" s="579"/>
      <c r="GY51" s="579"/>
      <c r="GZ51" s="679" t="s">
        <v>469</v>
      </c>
      <c r="HA51" s="572">
        <v>0.18749737999999999</v>
      </c>
      <c r="HB51" s="572">
        <v>0.81250262000000006</v>
      </c>
      <c r="HC51" s="610" t="s">
        <v>469</v>
      </c>
      <c r="HD51" s="819" t="s">
        <v>469</v>
      </c>
      <c r="HE51" s="819" t="s">
        <v>469</v>
      </c>
      <c r="HF51" s="677">
        <v>0.10539999999999999</v>
      </c>
      <c r="HG51" s="677">
        <v>0.89460000000000006</v>
      </c>
      <c r="HH51" s="611" t="s">
        <v>469</v>
      </c>
      <c r="HI51" s="609" t="s">
        <v>469</v>
      </c>
      <c r="HJ51" s="609" t="s">
        <v>469</v>
      </c>
      <c r="HK51" s="679">
        <v>4.2799999999999984E-2</v>
      </c>
      <c r="HL51" s="963">
        <v>0.95720000000000005</v>
      </c>
      <c r="HM51" s="610" t="s">
        <v>469</v>
      </c>
      <c r="HN51" s="819" t="s">
        <v>469</v>
      </c>
      <c r="HO51" s="819" t="s">
        <v>469</v>
      </c>
      <c r="HP51" s="574">
        <v>0.03</v>
      </c>
      <c r="HQ51" s="581">
        <v>0.97</v>
      </c>
      <c r="HR51" s="611" t="s">
        <v>469</v>
      </c>
      <c r="HS51" s="609" t="s">
        <v>469</v>
      </c>
      <c r="HT51" s="609" t="s">
        <v>469</v>
      </c>
      <c r="HU51" s="679">
        <v>5.28E-2</v>
      </c>
      <c r="HV51" s="679">
        <v>0.94720000000000004</v>
      </c>
      <c r="HW51" s="611" t="s">
        <v>469</v>
      </c>
      <c r="HX51" s="609" t="s">
        <v>469</v>
      </c>
      <c r="HY51" s="609" t="s">
        <v>469</v>
      </c>
      <c r="HZ51" s="679">
        <v>7.5399999999999995E-2</v>
      </c>
      <c r="IA51" s="572">
        <v>0.92459999999999998</v>
      </c>
      <c r="IB51" s="610" t="s">
        <v>469</v>
      </c>
      <c r="IC51" s="819" t="s">
        <v>469</v>
      </c>
      <c r="ID51" s="819" t="s">
        <v>469</v>
      </c>
      <c r="IE51" s="607" t="s">
        <v>469</v>
      </c>
      <c r="IF51" s="819" t="s">
        <v>469</v>
      </c>
      <c r="IG51" s="819" t="s">
        <v>469</v>
      </c>
      <c r="IH51" s="574">
        <v>0.03</v>
      </c>
      <c r="II51" s="574">
        <v>0.97</v>
      </c>
      <c r="IJ51" s="611" t="s">
        <v>469</v>
      </c>
      <c r="IK51" s="609" t="s">
        <v>469</v>
      </c>
      <c r="IL51" s="609" t="s">
        <v>469</v>
      </c>
      <c r="IM51" s="572">
        <v>0.04</v>
      </c>
      <c r="IN51" s="575">
        <v>0.96</v>
      </c>
      <c r="IP51" s="356">
        <v>3</v>
      </c>
      <c r="IQ51" s="356">
        <v>3</v>
      </c>
      <c r="IR51" s="356">
        <v>2</v>
      </c>
      <c r="IT51" s="359">
        <v>0.04</v>
      </c>
      <c r="IU51" s="359">
        <v>0.04</v>
      </c>
      <c r="IW51" s="360">
        <v>0.8</v>
      </c>
      <c r="IX51" s="849">
        <v>0.2</v>
      </c>
      <c r="IZ51" s="1041"/>
      <c r="JA51" s="1016">
        <v>200006.81269898254</v>
      </c>
      <c r="JB51" s="858"/>
      <c r="JC51" s="1042"/>
      <c r="JD51" s="1043">
        <v>3928968.2920999997</v>
      </c>
      <c r="JE51" s="359">
        <v>1.1000000000000001</v>
      </c>
      <c r="JF51" s="359">
        <v>0.1</v>
      </c>
      <c r="JG51" s="359">
        <v>-1.1000000000000001</v>
      </c>
      <c r="JH51" s="361">
        <v>-0.1</v>
      </c>
      <c r="JI51" s="364"/>
      <c r="JJ51" s="1030">
        <v>0.4971537001897533</v>
      </c>
      <c r="JK51" s="360">
        <v>0.5528462998102468</v>
      </c>
      <c r="JL51" s="360">
        <v>0.05</v>
      </c>
      <c r="JM51" s="363">
        <v>0.39715370018975327</v>
      </c>
      <c r="JN51" s="365"/>
      <c r="JO51" s="1060">
        <v>0.43414999999999998</v>
      </c>
      <c r="JP51" s="359">
        <v>0.61585000000000001</v>
      </c>
      <c r="JQ51" s="359">
        <v>0.05</v>
      </c>
      <c r="JR51" s="361">
        <v>0.33414999999999995</v>
      </c>
      <c r="JS51" s="364"/>
      <c r="JT51" s="863"/>
      <c r="JU51" s="1050">
        <v>12570</v>
      </c>
      <c r="JV51" s="863"/>
      <c r="JW51" s="863"/>
      <c r="JX51" s="1054">
        <v>6484</v>
      </c>
      <c r="JY51" s="364">
        <v>0.05</v>
      </c>
      <c r="JZ51" s="364">
        <v>0.05</v>
      </c>
      <c r="KA51" s="364">
        <v>0.05</v>
      </c>
      <c r="KB51" s="364">
        <v>-0.05</v>
      </c>
      <c r="KC51" s="364">
        <v>-0.05</v>
      </c>
      <c r="KD51" s="586">
        <v>-0.05</v>
      </c>
      <c r="KE51" s="583"/>
      <c r="KF51" s="1057">
        <v>0.54742145125595176</v>
      </c>
      <c r="KG51" s="365">
        <v>0.35257854874404826</v>
      </c>
      <c r="KH51" s="365">
        <v>0.05</v>
      </c>
      <c r="KI51" s="365">
        <v>0.1</v>
      </c>
      <c r="KJ51" s="365">
        <v>0.05</v>
      </c>
      <c r="KK51" s="366">
        <v>0.44742145125595179</v>
      </c>
      <c r="KL51" s="585"/>
      <c r="KM51" s="364">
        <v>0.86</v>
      </c>
      <c r="KN51" s="586">
        <v>0.14000000000000001</v>
      </c>
      <c r="KP51" s="191">
        <v>6</v>
      </c>
      <c r="KQ51" s="191">
        <v>2</v>
      </c>
      <c r="KR51" s="192">
        <v>8</v>
      </c>
      <c r="KT51" s="195">
        <v>0.8</v>
      </c>
      <c r="KU51" s="371">
        <v>0.2</v>
      </c>
      <c r="KW51" s="197">
        <v>0.6</v>
      </c>
      <c r="KX51" s="197">
        <v>0.25</v>
      </c>
      <c r="KY51" s="368">
        <v>0.15</v>
      </c>
      <c r="LA51" s="385">
        <v>-0.1</v>
      </c>
      <c r="LB51" s="385">
        <v>-0.1</v>
      </c>
      <c r="LC51" s="385">
        <v>-0.1</v>
      </c>
      <c r="LD51" s="594"/>
      <c r="LE51" s="691">
        <v>172460</v>
      </c>
      <c r="LF51" s="596">
        <v>445500</v>
      </c>
      <c r="LH51" s="385">
        <v>0.75</v>
      </c>
      <c r="LI51" s="195">
        <v>0.55000000000000004</v>
      </c>
      <c r="LJ51" s="195">
        <v>0.1</v>
      </c>
      <c r="LK51" s="371">
        <v>0.35</v>
      </c>
      <c r="LM51" s="197">
        <v>0.8</v>
      </c>
      <c r="LN51" s="197">
        <v>0.6</v>
      </c>
      <c r="LO51" s="197">
        <v>0.1</v>
      </c>
      <c r="LP51" s="368">
        <v>0.3</v>
      </c>
      <c r="LQ51" s="80"/>
      <c r="LR51" s="199">
        <v>1.9</v>
      </c>
      <c r="LS51" s="200">
        <v>2.1</v>
      </c>
    </row>
    <row r="52" spans="1:331" hidden="1">
      <c r="A52" s="718">
        <v>43831</v>
      </c>
      <c r="B52" s="950">
        <v>1</v>
      </c>
      <c r="C52" s="948">
        <v>2020</v>
      </c>
      <c r="D52" s="542"/>
      <c r="E52" s="759"/>
      <c r="F52" s="759"/>
      <c r="G52" s="759"/>
      <c r="H52" s="759"/>
      <c r="I52" s="934"/>
      <c r="J52" s="754"/>
      <c r="K52" s="759"/>
      <c r="L52" s="752"/>
      <c r="M52" s="752"/>
      <c r="N52" s="549">
        <v>1.0197190600250714E-3</v>
      </c>
      <c r="O52" s="550">
        <v>1E-3</v>
      </c>
      <c r="P52" s="550">
        <v>5.0000000000000001E-4</v>
      </c>
      <c r="Q52" s="551">
        <v>5.0000000000000001E-4</v>
      </c>
      <c r="R52" s="759"/>
      <c r="S52" s="752"/>
      <c r="T52" s="554">
        <v>0.25</v>
      </c>
      <c r="U52" s="554">
        <v>0.15</v>
      </c>
      <c r="V52" s="617">
        <v>0.6</v>
      </c>
      <c r="W52" s="759"/>
      <c r="X52" s="752"/>
      <c r="Y52" s="555">
        <v>0.25</v>
      </c>
      <c r="Z52" s="555">
        <v>0.15</v>
      </c>
      <c r="AA52" s="556">
        <v>0.6</v>
      </c>
      <c r="AB52" s="562"/>
      <c r="AC52" s="563"/>
      <c r="AD52" s="519"/>
      <c r="AE52" s="563"/>
      <c r="AF52" s="563"/>
      <c r="AG52" s="563"/>
      <c r="AH52" s="563"/>
      <c r="AI52" s="563"/>
      <c r="AJ52" s="563"/>
      <c r="AK52" s="560">
        <v>0.83</v>
      </c>
      <c r="AL52" s="561">
        <v>0.17000000000000004</v>
      </c>
      <c r="AM52" s="937"/>
      <c r="AN52" s="712"/>
      <c r="AO52" s="712"/>
      <c r="AP52" s="133">
        <v>0.28000000000000003</v>
      </c>
      <c r="AQ52" s="134">
        <v>0.12</v>
      </c>
      <c r="AR52" s="722"/>
      <c r="AS52" s="712"/>
      <c r="AT52" s="712"/>
      <c r="AU52" s="297">
        <v>0.1</v>
      </c>
      <c r="AV52" s="298">
        <v>0.1</v>
      </c>
      <c r="AW52" s="712"/>
      <c r="AX52" s="712"/>
      <c r="AY52" s="712"/>
      <c r="AZ52" s="712"/>
      <c r="BA52" s="299">
        <v>5.0000000000000001E-3</v>
      </c>
      <c r="BB52" s="299">
        <v>2.5999999999999999E-3</v>
      </c>
      <c r="BC52" s="299">
        <v>2.3999999999999998E-3</v>
      </c>
      <c r="BD52" s="712"/>
      <c r="BE52" s="712"/>
      <c r="BF52" s="712"/>
      <c r="BG52" s="858"/>
      <c r="BH52" s="299">
        <v>4.0000000000000001E-3</v>
      </c>
      <c r="BI52" s="299">
        <v>2E-3</v>
      </c>
      <c r="BJ52" s="300">
        <v>1E-3</v>
      </c>
      <c r="BK52" s="712"/>
      <c r="BL52" s="302">
        <v>0.04</v>
      </c>
      <c r="BM52" s="303">
        <v>0.02</v>
      </c>
      <c r="BN52" s="712"/>
      <c r="BO52" s="712"/>
      <c r="BP52" s="712"/>
      <c r="BQ52" s="712"/>
      <c r="BR52" s="712"/>
      <c r="BS52" s="712"/>
      <c r="BT52" s="712"/>
      <c r="BU52" s="712"/>
      <c r="BV52" s="712"/>
      <c r="BW52" s="712"/>
      <c r="BX52" s="765"/>
      <c r="BY52" s="569">
        <v>0.8</v>
      </c>
      <c r="BZ52" s="375">
        <v>0.2</v>
      </c>
      <c r="CA52" s="722"/>
      <c r="CB52" s="712"/>
      <c r="CC52" s="712"/>
      <c r="CD52" s="712"/>
      <c r="CE52" s="321">
        <v>0.7</v>
      </c>
      <c r="CF52" s="321">
        <v>9.5000000000000001E-2</v>
      </c>
      <c r="CG52" s="321">
        <v>0.20500000000000007</v>
      </c>
      <c r="CH52" s="716"/>
      <c r="CI52" s="722"/>
      <c r="CJ52" s="712"/>
      <c r="CK52" s="712"/>
      <c r="CL52" s="712"/>
      <c r="CM52" s="519">
        <v>0.99099999999999999</v>
      </c>
      <c r="CN52" s="376">
        <v>8.9999999999999993E-3</v>
      </c>
      <c r="CO52" s="931"/>
      <c r="CP52" s="1066"/>
      <c r="CQ52" s="1064">
        <v>0</v>
      </c>
      <c r="CR52" s="378" t="s">
        <v>469</v>
      </c>
      <c r="CS52" s="378">
        <v>1500000</v>
      </c>
      <c r="CT52" s="378">
        <v>-500000</v>
      </c>
      <c r="CU52" s="604">
        <v>0</v>
      </c>
      <c r="CV52" s="1066"/>
      <c r="CW52" s="1064">
        <v>3689000</v>
      </c>
      <c r="CX52" s="326" t="s">
        <v>469</v>
      </c>
      <c r="CY52" s="326">
        <v>0.4</v>
      </c>
      <c r="CZ52" s="326">
        <v>-0.2</v>
      </c>
      <c r="DA52" s="590">
        <v>-0.2</v>
      </c>
      <c r="DB52" s="712"/>
      <c r="DC52" s="712"/>
      <c r="DD52" s="712"/>
      <c r="DE52" s="712"/>
      <c r="DF52" s="712"/>
      <c r="DG52" s="285">
        <v>0.15</v>
      </c>
      <c r="DH52" s="285">
        <v>-0.2</v>
      </c>
      <c r="DI52" s="285">
        <v>-0.1</v>
      </c>
      <c r="DJ52" s="322">
        <v>-0.1</v>
      </c>
      <c r="DK52" s="285">
        <v>-0.05</v>
      </c>
      <c r="DL52" s="285">
        <v>-0.05</v>
      </c>
      <c r="DM52" s="712"/>
      <c r="DN52" s="712"/>
      <c r="DO52" s="712"/>
      <c r="DP52" s="324">
        <v>0.9</v>
      </c>
      <c r="DQ52" s="324">
        <v>119.1</v>
      </c>
      <c r="DR52" s="712"/>
      <c r="DS52" s="712"/>
      <c r="DT52" s="712"/>
      <c r="DU52" s="613">
        <v>0.05</v>
      </c>
      <c r="DV52" s="313">
        <v>0.95</v>
      </c>
      <c r="DW52" s="712"/>
      <c r="DX52" s="326">
        <v>0.05</v>
      </c>
      <c r="DY52" s="327">
        <v>0.95</v>
      </c>
      <c r="DZ52" s="712"/>
      <c r="EA52" s="687">
        <v>8.9999999999999993E-3</v>
      </c>
      <c r="EB52" s="687">
        <v>4.1000000000000002E-2</v>
      </c>
      <c r="EC52" s="688">
        <v>0.95</v>
      </c>
      <c r="EE52" s="261">
        <v>0.78</v>
      </c>
      <c r="EF52" s="261">
        <v>0.08</v>
      </c>
      <c r="EG52" s="261">
        <v>0.04</v>
      </c>
      <c r="EH52" s="261">
        <v>0.1</v>
      </c>
      <c r="EI52" s="572"/>
      <c r="EJ52" s="572"/>
      <c r="EK52" s="572"/>
      <c r="EL52" s="572"/>
      <c r="EM52" s="572"/>
      <c r="EO52" s="336">
        <v>0.77</v>
      </c>
      <c r="EP52" s="337">
        <v>0.04</v>
      </c>
      <c r="EQ52" s="337">
        <v>6.4000000000000001E-2</v>
      </c>
      <c r="ER52" s="337">
        <v>0.126</v>
      </c>
      <c r="ES52" s="574"/>
      <c r="ET52" s="574"/>
      <c r="EU52" s="574"/>
      <c r="EV52" s="336">
        <v>0.65</v>
      </c>
      <c r="EW52" s="337">
        <v>0.1</v>
      </c>
      <c r="EX52" s="337">
        <v>0.124</v>
      </c>
      <c r="EY52" s="337">
        <v>0.126</v>
      </c>
      <c r="FA52" s="332">
        <v>0.63300000000000001</v>
      </c>
      <c r="FB52" s="332">
        <v>9.6000000000000002E-2</v>
      </c>
      <c r="FC52" s="332">
        <v>0.11799999999999999</v>
      </c>
      <c r="FD52" s="332">
        <v>0.153</v>
      </c>
      <c r="FF52" s="332">
        <v>0.6</v>
      </c>
      <c r="FG52" s="332">
        <v>0.1</v>
      </c>
      <c r="FH52" s="332">
        <v>0.2</v>
      </c>
      <c r="FI52" s="261">
        <v>0.1</v>
      </c>
      <c r="FJ52" s="572"/>
      <c r="FK52" s="261">
        <v>0.64900000000000002</v>
      </c>
      <c r="FL52" s="332">
        <v>7.0000000000000007E-2</v>
      </c>
      <c r="FM52" s="332">
        <v>6.0999999999999999E-2</v>
      </c>
      <c r="FN52" s="332">
        <v>0.22</v>
      </c>
      <c r="FO52" s="572"/>
      <c r="FP52" s="332">
        <v>0.625</v>
      </c>
      <c r="FQ52" s="332">
        <v>0.125</v>
      </c>
      <c r="FR52" s="332">
        <v>0.125</v>
      </c>
      <c r="FS52" s="332">
        <v>0.125</v>
      </c>
      <c r="FT52" s="572"/>
      <c r="FV52" s="80"/>
      <c r="FW52" s="80"/>
      <c r="FX52" s="339">
        <v>0.9</v>
      </c>
      <c r="FY52" s="339">
        <v>0.1</v>
      </c>
      <c r="GA52" s="80"/>
      <c r="GB52" s="80"/>
      <c r="GC52" s="714"/>
      <c r="GD52" s="715"/>
      <c r="GF52" s="715"/>
      <c r="GG52" s="715"/>
      <c r="GH52" s="354" t="s">
        <v>469</v>
      </c>
      <c r="GI52" s="572">
        <v>0.75</v>
      </c>
      <c r="GJ52" s="575">
        <v>0.25</v>
      </c>
      <c r="GK52" s="722"/>
      <c r="GM52" s="712"/>
      <c r="GN52" s="574">
        <v>0.4</v>
      </c>
      <c r="GO52" s="574">
        <v>0.6</v>
      </c>
      <c r="GP52" s="577"/>
      <c r="GQ52" s="577"/>
      <c r="GR52" s="574" t="s">
        <v>469</v>
      </c>
      <c r="GS52" s="577"/>
      <c r="GT52" s="581" t="s">
        <v>469</v>
      </c>
      <c r="GU52" s="907"/>
      <c r="GV52" s="908"/>
      <c r="GW52" s="908"/>
      <c r="GX52" s="579"/>
      <c r="GY52" s="579"/>
      <c r="GZ52" s="679" t="s">
        <v>469</v>
      </c>
      <c r="HA52" s="572">
        <v>0.19166372000000001</v>
      </c>
      <c r="HB52" s="572">
        <v>0.80833628000000002</v>
      </c>
      <c r="HC52" s="610" t="s">
        <v>469</v>
      </c>
      <c r="HD52" s="819" t="s">
        <v>469</v>
      </c>
      <c r="HE52" s="819" t="s">
        <v>469</v>
      </c>
      <c r="HF52" s="677">
        <v>0.1036</v>
      </c>
      <c r="HG52" s="677">
        <v>0.89639999999999997</v>
      </c>
      <c r="HH52" s="611" t="s">
        <v>469</v>
      </c>
      <c r="HI52" s="609" t="s">
        <v>469</v>
      </c>
      <c r="HJ52" s="609" t="s">
        <v>469</v>
      </c>
      <c r="HK52" s="679">
        <v>4.1999999999999982E-2</v>
      </c>
      <c r="HL52" s="963">
        <v>0.95799999999999996</v>
      </c>
      <c r="HM52" s="610" t="s">
        <v>469</v>
      </c>
      <c r="HN52" s="819" t="s">
        <v>469</v>
      </c>
      <c r="HO52" s="819" t="s">
        <v>469</v>
      </c>
      <c r="HP52" s="574">
        <v>0.03</v>
      </c>
      <c r="HQ52" s="581">
        <v>0.97</v>
      </c>
      <c r="HR52" s="611" t="s">
        <v>469</v>
      </c>
      <c r="HS52" s="609" t="s">
        <v>469</v>
      </c>
      <c r="HT52" s="609" t="s">
        <v>469</v>
      </c>
      <c r="HU52" s="679">
        <v>5.1900000000000002E-2</v>
      </c>
      <c r="HV52" s="679">
        <v>0.94809999999999994</v>
      </c>
      <c r="HW52" s="611" t="s">
        <v>469</v>
      </c>
      <c r="HX52" s="609" t="s">
        <v>469</v>
      </c>
      <c r="HY52" s="609" t="s">
        <v>469</v>
      </c>
      <c r="HZ52" s="679">
        <v>7.3599999999999999E-2</v>
      </c>
      <c r="IA52" s="572">
        <v>0.9264</v>
      </c>
      <c r="IB52" s="610" t="s">
        <v>469</v>
      </c>
      <c r="IC52" s="819" t="s">
        <v>469</v>
      </c>
      <c r="ID52" s="819" t="s">
        <v>469</v>
      </c>
      <c r="IE52" s="607" t="s">
        <v>469</v>
      </c>
      <c r="IF52" s="819" t="s">
        <v>469</v>
      </c>
      <c r="IG52" s="819" t="s">
        <v>469</v>
      </c>
      <c r="IH52" s="574">
        <v>0.03</v>
      </c>
      <c r="II52" s="574">
        <v>0.97</v>
      </c>
      <c r="IJ52" s="611" t="s">
        <v>469</v>
      </c>
      <c r="IK52" s="609" t="s">
        <v>469</v>
      </c>
      <c r="IL52" s="609" t="s">
        <v>469</v>
      </c>
      <c r="IM52" s="572">
        <v>0.04</v>
      </c>
      <c r="IN52" s="575">
        <v>0.96</v>
      </c>
      <c r="IP52" s="356">
        <v>3</v>
      </c>
      <c r="IQ52" s="356">
        <v>3</v>
      </c>
      <c r="IR52" s="356">
        <v>2</v>
      </c>
      <c r="IT52" s="359">
        <v>0.04</v>
      </c>
      <c r="IU52" s="359">
        <v>0.04</v>
      </c>
      <c r="IW52" s="360">
        <v>0.8</v>
      </c>
      <c r="IX52" s="849">
        <v>0.2</v>
      </c>
      <c r="IZ52" s="1041"/>
      <c r="JA52" s="1016">
        <v>189162.92861906666</v>
      </c>
      <c r="JB52" s="858"/>
      <c r="JC52" s="1042"/>
      <c r="JD52" s="1043">
        <v>4321460.756153333</v>
      </c>
      <c r="JE52" s="359">
        <v>1.1000000000000001</v>
      </c>
      <c r="JF52" s="359">
        <v>0.1</v>
      </c>
      <c r="JG52" s="359">
        <v>-1.1000000000000001</v>
      </c>
      <c r="JH52" s="361">
        <v>-0.1</v>
      </c>
      <c r="JI52" s="364"/>
      <c r="JJ52" s="1030">
        <v>0.68522032468901539</v>
      </c>
      <c r="JK52" s="360">
        <v>0.36477967531098454</v>
      </c>
      <c r="JL52" s="360">
        <v>0.05</v>
      </c>
      <c r="JM52" s="363">
        <v>0.58522032468901541</v>
      </c>
      <c r="JN52" s="365"/>
      <c r="JO52" s="1060">
        <v>0.54849999999999999</v>
      </c>
      <c r="JP52" s="359">
        <v>0.50150000000000006</v>
      </c>
      <c r="JQ52" s="359">
        <v>0.05</v>
      </c>
      <c r="JR52" s="361">
        <v>0.44850000000000001</v>
      </c>
      <c r="JS52" s="364"/>
      <c r="JT52" s="863"/>
      <c r="JU52" s="1050">
        <v>13915</v>
      </c>
      <c r="JV52" s="863"/>
      <c r="JW52" s="863"/>
      <c r="JX52" s="1054">
        <v>7226</v>
      </c>
      <c r="JY52" s="364">
        <v>0.05</v>
      </c>
      <c r="JZ52" s="364">
        <v>0.05</v>
      </c>
      <c r="KA52" s="364">
        <v>0.05</v>
      </c>
      <c r="KB52" s="364">
        <v>-0.05</v>
      </c>
      <c r="KC52" s="364">
        <v>-0.05</v>
      </c>
      <c r="KD52" s="586">
        <v>-0.05</v>
      </c>
      <c r="KE52" s="583"/>
      <c r="KF52" s="1057">
        <v>0.55786718492520326</v>
      </c>
      <c r="KG52" s="365">
        <v>0.34213281507479665</v>
      </c>
      <c r="KH52" s="365">
        <v>0.05</v>
      </c>
      <c r="KI52" s="365">
        <v>0.1</v>
      </c>
      <c r="KJ52" s="365">
        <v>0.05</v>
      </c>
      <c r="KK52" s="366">
        <v>0.45786718492520329</v>
      </c>
      <c r="KL52" s="585"/>
      <c r="KM52" s="364">
        <v>0.86</v>
      </c>
      <c r="KN52" s="586">
        <v>0.14000000000000001</v>
      </c>
      <c r="KP52" s="191">
        <v>6</v>
      </c>
      <c r="KQ52" s="191">
        <v>2</v>
      </c>
      <c r="KR52" s="192">
        <v>8</v>
      </c>
      <c r="KT52" s="195">
        <v>0.8</v>
      </c>
      <c r="KU52" s="371">
        <v>0.2</v>
      </c>
      <c r="KW52" s="197">
        <v>0.6</v>
      </c>
      <c r="KX52" s="197">
        <v>0.25</v>
      </c>
      <c r="KY52" s="368">
        <v>0.15</v>
      </c>
      <c r="LA52" s="285">
        <v>-0.1</v>
      </c>
      <c r="LB52" s="285">
        <v>-0.1</v>
      </c>
      <c r="LC52" s="285">
        <v>-0.1</v>
      </c>
      <c r="LD52" s="690"/>
      <c r="LE52" s="691">
        <v>182326.66667000001</v>
      </c>
      <c r="LF52" s="596">
        <v>435633.33332999999</v>
      </c>
      <c r="LH52" s="385">
        <v>0.75</v>
      </c>
      <c r="LI52" s="195">
        <v>0.55000000000000004</v>
      </c>
      <c r="LJ52" s="195">
        <v>0.1</v>
      </c>
      <c r="LK52" s="371">
        <v>0.35</v>
      </c>
      <c r="LM52" s="197">
        <v>0.8</v>
      </c>
      <c r="LN52" s="197">
        <v>0.6</v>
      </c>
      <c r="LO52" s="197">
        <v>0.1</v>
      </c>
      <c r="LP52" s="368">
        <v>0.3</v>
      </c>
      <c r="LQ52" s="80"/>
      <c r="LR52" s="199">
        <v>1.9</v>
      </c>
      <c r="LS52" s="200">
        <v>2.1</v>
      </c>
    </row>
    <row r="53" spans="1:331" hidden="1">
      <c r="A53" s="718">
        <v>43862</v>
      </c>
      <c r="B53" s="950">
        <v>2</v>
      </c>
      <c r="C53" s="948">
        <v>2020</v>
      </c>
      <c r="D53" s="542"/>
      <c r="E53" s="759"/>
      <c r="F53" s="759"/>
      <c r="G53" s="759"/>
      <c r="H53" s="759"/>
      <c r="I53" s="934"/>
      <c r="J53" s="754"/>
      <c r="K53" s="759"/>
      <c r="L53" s="752"/>
      <c r="M53" s="752"/>
      <c r="N53" s="549">
        <v>1.0197190600250714E-3</v>
      </c>
      <c r="O53" s="550">
        <v>1E-3</v>
      </c>
      <c r="P53" s="550">
        <v>5.0000000000000001E-4</v>
      </c>
      <c r="Q53" s="551">
        <v>5.0000000000000001E-4</v>
      </c>
      <c r="R53" s="759"/>
      <c r="S53" s="752"/>
      <c r="T53" s="554">
        <v>0.25</v>
      </c>
      <c r="U53" s="554">
        <v>0.15</v>
      </c>
      <c r="V53" s="617">
        <v>0.6</v>
      </c>
      <c r="W53" s="759"/>
      <c r="X53" s="752"/>
      <c r="Y53" s="555">
        <v>0.25</v>
      </c>
      <c r="Z53" s="555">
        <v>0.15</v>
      </c>
      <c r="AA53" s="556">
        <v>0.6</v>
      </c>
      <c r="AB53" s="562"/>
      <c r="AC53" s="563"/>
      <c r="AD53" s="519"/>
      <c r="AE53" s="563"/>
      <c r="AF53" s="563"/>
      <c r="AG53" s="563"/>
      <c r="AH53" s="563"/>
      <c r="AI53" s="563"/>
      <c r="AJ53" s="563"/>
      <c r="AK53" s="560">
        <v>0.91</v>
      </c>
      <c r="AL53" s="561">
        <v>8.9999999999999969E-2</v>
      </c>
      <c r="AM53" s="937"/>
      <c r="AN53" s="712"/>
      <c r="AO53" s="712"/>
      <c r="AP53" s="133">
        <v>0.28000000000000003</v>
      </c>
      <c r="AQ53" s="134">
        <v>0.12</v>
      </c>
      <c r="AR53" s="722"/>
      <c r="AS53" s="712"/>
      <c r="AT53" s="712"/>
      <c r="AU53" s="297">
        <v>0.1</v>
      </c>
      <c r="AV53" s="298">
        <v>0.1</v>
      </c>
      <c r="AW53" s="712"/>
      <c r="AX53" s="712"/>
      <c r="AY53" s="712"/>
      <c r="AZ53" s="712"/>
      <c r="BA53" s="299">
        <v>5.0000000000000001E-3</v>
      </c>
      <c r="BB53" s="299">
        <v>2.5999999999999999E-3</v>
      </c>
      <c r="BC53" s="299">
        <v>2.3999999999999998E-3</v>
      </c>
      <c r="BD53" s="712"/>
      <c r="BE53" s="712"/>
      <c r="BF53" s="712"/>
      <c r="BG53" s="858"/>
      <c r="BH53" s="299">
        <v>4.0000000000000001E-3</v>
      </c>
      <c r="BI53" s="299">
        <v>2E-3</v>
      </c>
      <c r="BJ53" s="300">
        <v>1E-3</v>
      </c>
      <c r="BK53" s="712"/>
      <c r="BL53" s="302">
        <v>0.04</v>
      </c>
      <c r="BM53" s="303">
        <v>0.02</v>
      </c>
      <c r="BN53" s="712"/>
      <c r="BO53" s="712"/>
      <c r="BP53" s="712"/>
      <c r="BQ53" s="712"/>
      <c r="BR53" s="712"/>
      <c r="BS53" s="712"/>
      <c r="BT53" s="712"/>
      <c r="BU53" s="712"/>
      <c r="BV53" s="712"/>
      <c r="BW53" s="712"/>
      <c r="BX53" s="765"/>
      <c r="BY53" s="569">
        <v>0.8</v>
      </c>
      <c r="BZ53" s="375">
        <v>0.2</v>
      </c>
      <c r="CA53" s="722"/>
      <c r="CB53" s="712"/>
      <c r="CC53" s="712"/>
      <c r="CD53" s="712"/>
      <c r="CE53" s="321">
        <v>0.8</v>
      </c>
      <c r="CF53" s="321">
        <v>9.5000000000000001E-2</v>
      </c>
      <c r="CG53" s="321">
        <v>0.10499999999999998</v>
      </c>
      <c r="CH53" s="716"/>
      <c r="CI53" s="722"/>
      <c r="CJ53" s="712"/>
      <c r="CK53" s="712"/>
      <c r="CL53" s="712"/>
      <c r="CM53" s="519">
        <v>0.99099999999999999</v>
      </c>
      <c r="CN53" s="376">
        <v>8.9999999999999993E-3</v>
      </c>
      <c r="CO53" s="931"/>
      <c r="CP53" s="1066"/>
      <c r="CQ53" s="1064">
        <v>0</v>
      </c>
      <c r="CR53" s="378" t="s">
        <v>469</v>
      </c>
      <c r="CS53" s="378">
        <v>1500000</v>
      </c>
      <c r="CT53" s="378">
        <v>-500000</v>
      </c>
      <c r="CU53" s="604">
        <v>0</v>
      </c>
      <c r="CV53" s="1066"/>
      <c r="CW53" s="1064">
        <v>4201000</v>
      </c>
      <c r="CX53" s="326" t="s">
        <v>469</v>
      </c>
      <c r="CY53" s="326">
        <v>0.4</v>
      </c>
      <c r="CZ53" s="326">
        <v>-0.2</v>
      </c>
      <c r="DA53" s="590">
        <v>-0.2</v>
      </c>
      <c r="DB53" s="712"/>
      <c r="DC53" s="712"/>
      <c r="DD53" s="712"/>
      <c r="DE53" s="712"/>
      <c r="DF53" s="712"/>
      <c r="DG53" s="285">
        <v>0.15</v>
      </c>
      <c r="DH53" s="285">
        <v>-0.2</v>
      </c>
      <c r="DI53" s="285">
        <v>-0.1</v>
      </c>
      <c r="DJ53" s="322">
        <v>-0.1</v>
      </c>
      <c r="DK53" s="285">
        <v>-0.05</v>
      </c>
      <c r="DL53" s="285">
        <v>-0.05</v>
      </c>
      <c r="DM53" s="712"/>
      <c r="DN53" s="712"/>
      <c r="DO53" s="712"/>
      <c r="DP53" s="324">
        <v>0.9</v>
      </c>
      <c r="DQ53" s="324">
        <v>119.1</v>
      </c>
      <c r="DR53" s="712"/>
      <c r="DS53" s="712"/>
      <c r="DT53" s="712"/>
      <c r="DU53" s="613">
        <v>0.05</v>
      </c>
      <c r="DV53" s="313">
        <v>0.95</v>
      </c>
      <c r="DW53" s="712"/>
      <c r="DX53" s="326">
        <v>0.05</v>
      </c>
      <c r="DY53" s="327">
        <v>0.95</v>
      </c>
      <c r="DZ53" s="712"/>
      <c r="EA53" s="687">
        <v>8.9999999999999993E-3</v>
      </c>
      <c r="EB53" s="687">
        <v>4.1000000000000002E-2</v>
      </c>
      <c r="EC53" s="688">
        <v>0.95</v>
      </c>
      <c r="EE53" s="261">
        <v>0.78</v>
      </c>
      <c r="EF53" s="261">
        <v>0.08</v>
      </c>
      <c r="EG53" s="261">
        <v>0.04</v>
      </c>
      <c r="EH53" s="261">
        <v>0.1</v>
      </c>
      <c r="EI53" s="572"/>
      <c r="EJ53" s="572"/>
      <c r="EK53" s="572"/>
      <c r="EL53" s="572"/>
      <c r="EM53" s="572"/>
      <c r="EO53" s="336">
        <v>0.77</v>
      </c>
      <c r="EP53" s="337">
        <v>0.04</v>
      </c>
      <c r="EQ53" s="337">
        <v>6.4000000000000001E-2</v>
      </c>
      <c r="ER53" s="337">
        <v>0.126</v>
      </c>
      <c r="ES53" s="574"/>
      <c r="ET53" s="574"/>
      <c r="EU53" s="574"/>
      <c r="EV53" s="336">
        <v>0.65</v>
      </c>
      <c r="EW53" s="337">
        <v>0.1</v>
      </c>
      <c r="EX53" s="337">
        <v>0.124</v>
      </c>
      <c r="EY53" s="337">
        <v>0.126</v>
      </c>
      <c r="FA53" s="332">
        <v>0.63300000000000001</v>
      </c>
      <c r="FB53" s="332">
        <v>9.6000000000000002E-2</v>
      </c>
      <c r="FC53" s="332">
        <v>0.11799999999999999</v>
      </c>
      <c r="FD53" s="332">
        <v>0.153</v>
      </c>
      <c r="FF53" s="332">
        <v>0.6</v>
      </c>
      <c r="FG53" s="332">
        <v>0.1</v>
      </c>
      <c r="FH53" s="332">
        <v>0.2</v>
      </c>
      <c r="FI53" s="261">
        <v>0.1</v>
      </c>
      <c r="FJ53" s="572"/>
      <c r="FK53" s="261">
        <v>0.64900000000000002</v>
      </c>
      <c r="FL53" s="332">
        <v>7.0000000000000007E-2</v>
      </c>
      <c r="FM53" s="332">
        <v>6.0999999999999999E-2</v>
      </c>
      <c r="FN53" s="332">
        <v>0.22</v>
      </c>
      <c r="FO53" s="572"/>
      <c r="FP53" s="332">
        <v>0.625</v>
      </c>
      <c r="FQ53" s="332">
        <v>0.125</v>
      </c>
      <c r="FR53" s="332">
        <v>0.125</v>
      </c>
      <c r="FS53" s="332">
        <v>0.125</v>
      </c>
      <c r="FT53" s="572"/>
      <c r="FV53" s="80"/>
      <c r="FW53" s="80"/>
      <c r="FX53" s="339">
        <v>0.9</v>
      </c>
      <c r="FY53" s="339">
        <v>0.1</v>
      </c>
      <c r="GA53" s="80"/>
      <c r="GB53" s="80"/>
      <c r="GC53" s="714"/>
      <c r="GD53" s="715"/>
      <c r="GF53" s="715"/>
      <c r="GG53" s="715"/>
      <c r="GH53" s="354" t="s">
        <v>469</v>
      </c>
      <c r="GI53" s="572">
        <v>0.75</v>
      </c>
      <c r="GJ53" s="575">
        <v>0.25</v>
      </c>
      <c r="GK53" s="722"/>
      <c r="GM53" s="712"/>
      <c r="GN53" s="574">
        <v>0.4</v>
      </c>
      <c r="GO53" s="574">
        <v>0.6</v>
      </c>
      <c r="GP53" s="577"/>
      <c r="GQ53" s="577"/>
      <c r="GR53" s="574" t="s">
        <v>469</v>
      </c>
      <c r="GS53" s="577"/>
      <c r="GT53" s="581" t="s">
        <v>469</v>
      </c>
      <c r="GU53" s="907"/>
      <c r="GV53" s="908"/>
      <c r="GW53" s="908"/>
      <c r="GX53" s="579"/>
      <c r="GY53" s="579"/>
      <c r="GZ53" s="679" t="s">
        <v>469</v>
      </c>
      <c r="HA53" s="572">
        <v>0.19583006</v>
      </c>
      <c r="HB53" s="572">
        <v>0.80416993999999997</v>
      </c>
      <c r="HC53" s="610" t="s">
        <v>469</v>
      </c>
      <c r="HD53" s="819" t="s">
        <v>469</v>
      </c>
      <c r="HE53" s="819" t="s">
        <v>469</v>
      </c>
      <c r="HF53" s="677">
        <v>0.1018</v>
      </c>
      <c r="HG53" s="677">
        <v>0.8982</v>
      </c>
      <c r="HH53" s="611" t="s">
        <v>469</v>
      </c>
      <c r="HI53" s="609" t="s">
        <v>469</v>
      </c>
      <c r="HJ53" s="609" t="s">
        <v>469</v>
      </c>
      <c r="HK53" s="679">
        <v>4.119999999999998E-2</v>
      </c>
      <c r="HL53" s="963">
        <v>0.95879999999999999</v>
      </c>
      <c r="HM53" s="610" t="s">
        <v>469</v>
      </c>
      <c r="HN53" s="819" t="s">
        <v>469</v>
      </c>
      <c r="HO53" s="819" t="s">
        <v>469</v>
      </c>
      <c r="HP53" s="574">
        <v>0.03</v>
      </c>
      <c r="HQ53" s="581">
        <v>0.97</v>
      </c>
      <c r="HR53" s="611" t="s">
        <v>469</v>
      </c>
      <c r="HS53" s="609" t="s">
        <v>469</v>
      </c>
      <c r="HT53" s="609" t="s">
        <v>469</v>
      </c>
      <c r="HU53" s="679">
        <v>5.0999999999999997E-2</v>
      </c>
      <c r="HV53" s="679">
        <v>0.94899999999999995</v>
      </c>
      <c r="HW53" s="611" t="s">
        <v>469</v>
      </c>
      <c r="HX53" s="609" t="s">
        <v>469</v>
      </c>
      <c r="HY53" s="609" t="s">
        <v>469</v>
      </c>
      <c r="HZ53" s="679">
        <v>7.1800000000000003E-2</v>
      </c>
      <c r="IA53" s="572">
        <v>0.92820000000000003</v>
      </c>
      <c r="IB53" s="610" t="s">
        <v>469</v>
      </c>
      <c r="IC53" s="819" t="s">
        <v>469</v>
      </c>
      <c r="ID53" s="819" t="s">
        <v>469</v>
      </c>
      <c r="IE53" s="607" t="s">
        <v>469</v>
      </c>
      <c r="IF53" s="819" t="s">
        <v>469</v>
      </c>
      <c r="IG53" s="819" t="s">
        <v>469</v>
      </c>
      <c r="IH53" s="574">
        <v>0.03</v>
      </c>
      <c r="II53" s="574">
        <v>0.97</v>
      </c>
      <c r="IJ53" s="611" t="s">
        <v>469</v>
      </c>
      <c r="IK53" s="609" t="s">
        <v>469</v>
      </c>
      <c r="IL53" s="609" t="s">
        <v>469</v>
      </c>
      <c r="IM53" s="572">
        <v>0.04</v>
      </c>
      <c r="IN53" s="575">
        <v>0.96</v>
      </c>
      <c r="IP53" s="356">
        <v>3</v>
      </c>
      <c r="IQ53" s="356">
        <v>3</v>
      </c>
      <c r="IR53" s="356">
        <v>2</v>
      </c>
      <c r="IT53" s="359">
        <v>0.04</v>
      </c>
      <c r="IU53" s="359">
        <v>0.04</v>
      </c>
      <c r="IW53" s="360">
        <v>0.8</v>
      </c>
      <c r="IX53" s="849">
        <v>0.2</v>
      </c>
      <c r="IZ53" s="1041"/>
      <c r="JA53" s="1016">
        <v>168490.18807181047</v>
      </c>
      <c r="JB53" s="858"/>
      <c r="JC53" s="1042"/>
      <c r="JD53" s="1043">
        <v>4700555.1242966661</v>
      </c>
      <c r="JE53" s="359">
        <v>1.1000000000000001</v>
      </c>
      <c r="JF53" s="359">
        <v>0.1</v>
      </c>
      <c r="JG53" s="359">
        <v>-1.1000000000000001</v>
      </c>
      <c r="JH53" s="361">
        <v>-0.1</v>
      </c>
      <c r="JI53" s="364"/>
      <c r="JJ53" s="1030">
        <v>0.72478991596638653</v>
      </c>
      <c r="JK53" s="360">
        <v>0.3252100840336134</v>
      </c>
      <c r="JL53" s="360">
        <v>0.05</v>
      </c>
      <c r="JM53" s="363">
        <v>0.62478991596638656</v>
      </c>
      <c r="JN53" s="365"/>
      <c r="JO53" s="1060">
        <v>0.74619999999999997</v>
      </c>
      <c r="JP53" s="359">
        <v>0.30379999999999996</v>
      </c>
      <c r="JQ53" s="359">
        <v>0.05</v>
      </c>
      <c r="JR53" s="361">
        <v>0.6462</v>
      </c>
      <c r="JS53" s="364"/>
      <c r="JT53" s="863"/>
      <c r="JU53" s="1050">
        <v>15440</v>
      </c>
      <c r="JV53" s="863"/>
      <c r="JW53" s="863"/>
      <c r="JX53" s="1054">
        <v>7897</v>
      </c>
      <c r="JY53" s="364">
        <v>0.05</v>
      </c>
      <c r="JZ53" s="364">
        <v>0.05</v>
      </c>
      <c r="KA53" s="364">
        <v>0.05</v>
      </c>
      <c r="KB53" s="364">
        <v>-0.05</v>
      </c>
      <c r="KC53" s="364">
        <v>-0.05</v>
      </c>
      <c r="KD53" s="586">
        <v>-0.05</v>
      </c>
      <c r="KE53" s="583"/>
      <c r="KF53" s="1057">
        <v>0.55541902663903875</v>
      </c>
      <c r="KG53" s="365">
        <v>0.34458097336096127</v>
      </c>
      <c r="KH53" s="365">
        <v>0.05</v>
      </c>
      <c r="KI53" s="365">
        <v>0.1</v>
      </c>
      <c r="KJ53" s="365">
        <v>0.05</v>
      </c>
      <c r="KK53" s="366">
        <v>0.45541902663903877</v>
      </c>
      <c r="KL53" s="585"/>
      <c r="KM53" s="364">
        <v>0.86</v>
      </c>
      <c r="KN53" s="586">
        <v>0.14000000000000001</v>
      </c>
      <c r="KP53" s="191">
        <v>6</v>
      </c>
      <c r="KQ53" s="191">
        <v>2</v>
      </c>
      <c r="KR53" s="192">
        <v>8</v>
      </c>
      <c r="KT53" s="195">
        <v>0.8</v>
      </c>
      <c r="KU53" s="371">
        <v>0.2</v>
      </c>
      <c r="KW53" s="197">
        <v>0.6</v>
      </c>
      <c r="KX53" s="197">
        <v>0.25</v>
      </c>
      <c r="KY53" s="368">
        <v>0.15</v>
      </c>
      <c r="LA53" s="285">
        <v>-0.1</v>
      </c>
      <c r="LB53" s="285">
        <v>-0.1</v>
      </c>
      <c r="LC53" s="285">
        <v>-0.1</v>
      </c>
      <c r="LD53" s="690"/>
      <c r="LE53" s="691">
        <v>192193.33334000001</v>
      </c>
      <c r="LF53" s="596">
        <v>425766.66665999999</v>
      </c>
      <c r="LH53" s="385">
        <v>0.75</v>
      </c>
      <c r="LI53" s="195">
        <v>0.55000000000000004</v>
      </c>
      <c r="LJ53" s="195">
        <v>0.1</v>
      </c>
      <c r="LK53" s="371">
        <v>0.35</v>
      </c>
      <c r="LM53" s="197">
        <v>0.8</v>
      </c>
      <c r="LN53" s="197">
        <v>0.6</v>
      </c>
      <c r="LO53" s="197">
        <v>0.1</v>
      </c>
      <c r="LP53" s="368">
        <v>0.3</v>
      </c>
      <c r="LQ53" s="80"/>
      <c r="LR53" s="199">
        <v>1.9</v>
      </c>
      <c r="LS53" s="200">
        <v>2.1</v>
      </c>
    </row>
    <row r="54" spans="1:331" ht="13.5" hidden="1" thickBot="1">
      <c r="A54" s="720">
        <v>43891</v>
      </c>
      <c r="B54" s="951">
        <v>3</v>
      </c>
      <c r="C54" s="948">
        <v>2020</v>
      </c>
      <c r="D54" s="930"/>
      <c r="E54" s="762"/>
      <c r="F54" s="762"/>
      <c r="G54" s="762"/>
      <c r="H54" s="762"/>
      <c r="I54" s="935"/>
      <c r="J54" s="755"/>
      <c r="K54" s="762"/>
      <c r="L54" s="756"/>
      <c r="M54" s="756"/>
      <c r="N54" s="624">
        <v>1.0197190600250714E-3</v>
      </c>
      <c r="O54" s="625">
        <v>1E-3</v>
      </c>
      <c r="P54" s="625">
        <v>5.0000000000000001E-4</v>
      </c>
      <c r="Q54" s="697">
        <v>5.0000000000000001E-4</v>
      </c>
      <c r="R54" s="762"/>
      <c r="S54" s="756"/>
      <c r="T54" s="628">
        <v>0.25</v>
      </c>
      <c r="U54" s="628">
        <v>0.15</v>
      </c>
      <c r="V54" s="633">
        <v>0.6</v>
      </c>
      <c r="W54" s="762"/>
      <c r="X54" s="756"/>
      <c r="Y54" s="629">
        <v>0.25</v>
      </c>
      <c r="Z54" s="629">
        <v>0.15</v>
      </c>
      <c r="AA54" s="630">
        <v>0.6</v>
      </c>
      <c r="AB54" s="755"/>
      <c r="AC54" s="762"/>
      <c r="AD54" s="750" t="s">
        <v>469</v>
      </c>
      <c r="AE54" s="762"/>
      <c r="AF54" s="762"/>
      <c r="AG54" s="750" t="s">
        <v>469</v>
      </c>
      <c r="AH54" s="762"/>
      <c r="AI54" s="762"/>
      <c r="AJ54" s="750" t="s">
        <v>469</v>
      </c>
      <c r="AK54" s="628">
        <v>1</v>
      </c>
      <c r="AL54" s="633">
        <v>0</v>
      </c>
      <c r="AM54" s="938"/>
      <c r="AN54" s="860"/>
      <c r="AO54" s="860"/>
      <c r="AP54" s="1069">
        <v>0.28000000000000003</v>
      </c>
      <c r="AQ54" s="1070">
        <v>0.12</v>
      </c>
      <c r="AR54" s="859"/>
      <c r="AS54" s="860"/>
      <c r="AT54" s="860"/>
      <c r="AU54" s="129">
        <v>0.1</v>
      </c>
      <c r="AV54" s="130">
        <v>0.1</v>
      </c>
      <c r="AW54" s="860"/>
      <c r="AX54" s="860"/>
      <c r="AY54" s="860"/>
      <c r="AZ54" s="860"/>
      <c r="BA54" s="302">
        <v>5.0000000000000001E-3</v>
      </c>
      <c r="BB54" s="302">
        <v>2.5999999999999999E-3</v>
      </c>
      <c r="BC54" s="302">
        <v>2.3999999999999998E-3</v>
      </c>
      <c r="BD54" s="860"/>
      <c r="BE54" s="860"/>
      <c r="BF54" s="860"/>
      <c r="BG54" s="861"/>
      <c r="BH54" s="176">
        <v>4.0000000000000001E-3</v>
      </c>
      <c r="BI54" s="176">
        <v>2E-3</v>
      </c>
      <c r="BJ54" s="372">
        <v>1E-3</v>
      </c>
      <c r="BK54" s="860"/>
      <c r="BL54" s="302">
        <v>0.04</v>
      </c>
      <c r="BM54" s="303">
        <v>0.02</v>
      </c>
      <c r="BN54" s="860"/>
      <c r="BO54" s="860"/>
      <c r="BP54" s="860"/>
      <c r="BQ54" s="860"/>
      <c r="BR54" s="860"/>
      <c r="BS54" s="860"/>
      <c r="BT54" s="860"/>
      <c r="BU54" s="860"/>
      <c r="BV54" s="860"/>
      <c r="BW54" s="860"/>
      <c r="BX54" s="940"/>
      <c r="BY54" s="643">
        <v>0.8</v>
      </c>
      <c r="BZ54" s="431">
        <v>0.2</v>
      </c>
      <c r="CA54" s="859"/>
      <c r="CB54" s="860"/>
      <c r="CC54" s="860"/>
      <c r="CD54" s="860"/>
      <c r="CE54" s="428">
        <v>0.9</v>
      </c>
      <c r="CF54" s="428">
        <v>9.5000000000000001E-2</v>
      </c>
      <c r="CG54" s="428">
        <v>5.0000000000000044E-3</v>
      </c>
      <c r="CH54" s="942"/>
      <c r="CI54" s="859"/>
      <c r="CJ54" s="860"/>
      <c r="CK54" s="860"/>
      <c r="CL54" s="860"/>
      <c r="CM54" s="641">
        <v>0.99099999999999999</v>
      </c>
      <c r="CN54" s="432">
        <v>8.9999999999999993E-3</v>
      </c>
      <c r="CO54" s="932"/>
      <c r="CP54" s="1067"/>
      <c r="CQ54" s="1065">
        <v>0</v>
      </c>
      <c r="CR54" s="434" t="s">
        <v>469</v>
      </c>
      <c r="CS54" s="434">
        <v>1500000</v>
      </c>
      <c r="CT54" s="434">
        <v>-500000</v>
      </c>
      <c r="CU54" s="698">
        <v>0</v>
      </c>
      <c r="CV54" s="1067"/>
      <c r="CW54" s="1065">
        <v>4807000</v>
      </c>
      <c r="CX54" s="437" t="s">
        <v>469</v>
      </c>
      <c r="CY54" s="437">
        <v>0.4</v>
      </c>
      <c r="CZ54" s="437">
        <v>-0.2</v>
      </c>
      <c r="DA54" s="943">
        <v>-0.2</v>
      </c>
      <c r="DB54" s="860"/>
      <c r="DC54" s="860"/>
      <c r="DD54" s="860"/>
      <c r="DE54" s="860"/>
      <c r="DF54" s="860"/>
      <c r="DG54" s="644">
        <v>0.15</v>
      </c>
      <c r="DH54" s="644">
        <v>-0.2</v>
      </c>
      <c r="DI54" s="644">
        <v>-0.1</v>
      </c>
      <c r="DJ54" s="441">
        <v>-0.1</v>
      </c>
      <c r="DK54" s="644">
        <v>-0.05</v>
      </c>
      <c r="DL54" s="644">
        <v>-0.05</v>
      </c>
      <c r="DM54" s="860"/>
      <c r="DN54" s="860"/>
      <c r="DO54" s="860"/>
      <c r="DP54" s="443">
        <v>0.9</v>
      </c>
      <c r="DQ54" s="443">
        <v>119.1</v>
      </c>
      <c r="DR54" s="860"/>
      <c r="DS54" s="860"/>
      <c r="DT54" s="860"/>
      <c r="DU54" s="641">
        <v>0.05</v>
      </c>
      <c r="DV54" s="444">
        <v>0.95</v>
      </c>
      <c r="DW54" s="860"/>
      <c r="DX54" s="437">
        <v>0.05</v>
      </c>
      <c r="DY54" s="446">
        <v>0.95</v>
      </c>
      <c r="DZ54" s="860"/>
      <c r="EA54" s="448">
        <v>8.9999999999999993E-3</v>
      </c>
      <c r="EB54" s="448">
        <v>4.1000000000000002E-2</v>
      </c>
      <c r="EC54" s="449">
        <v>0.95</v>
      </c>
      <c r="EE54" s="451">
        <v>0.78</v>
      </c>
      <c r="EF54" s="451">
        <v>0.08</v>
      </c>
      <c r="EG54" s="451">
        <v>0.04</v>
      </c>
      <c r="EH54" s="451">
        <v>0.1</v>
      </c>
      <c r="EI54" s="647"/>
      <c r="EJ54" s="647"/>
      <c r="EK54" s="647"/>
      <c r="EL54" s="647"/>
      <c r="EM54" s="647"/>
      <c r="EO54" s="454">
        <v>0.77</v>
      </c>
      <c r="EP54" s="455">
        <v>0.04</v>
      </c>
      <c r="EQ54" s="455">
        <v>6.4000000000000001E-2</v>
      </c>
      <c r="ER54" s="455">
        <v>0.126</v>
      </c>
      <c r="ES54" s="649"/>
      <c r="ET54" s="649"/>
      <c r="EU54" s="649"/>
      <c r="EV54" s="454">
        <v>0.65</v>
      </c>
      <c r="EW54" s="455">
        <v>0.1</v>
      </c>
      <c r="EX54" s="455">
        <v>0.124</v>
      </c>
      <c r="EY54" s="455">
        <v>0.126</v>
      </c>
      <c r="FA54" s="456">
        <v>0.63300000000000001</v>
      </c>
      <c r="FB54" s="456">
        <v>9.6000000000000002E-2</v>
      </c>
      <c r="FC54" s="456">
        <v>0.11799999999999999</v>
      </c>
      <c r="FD54" s="456">
        <v>0.153</v>
      </c>
      <c r="FF54" s="456">
        <v>0.6</v>
      </c>
      <c r="FG54" s="456">
        <v>0.1</v>
      </c>
      <c r="FH54" s="456">
        <v>0.2</v>
      </c>
      <c r="FI54" s="451">
        <v>0.1</v>
      </c>
      <c r="FJ54" s="647"/>
      <c r="FK54" s="451">
        <v>0.64900000000000002</v>
      </c>
      <c r="FL54" s="456">
        <v>7.0000000000000007E-2</v>
      </c>
      <c r="FM54" s="456">
        <v>6.0999999999999999E-2</v>
      </c>
      <c r="FN54" s="456">
        <v>0.22</v>
      </c>
      <c r="FO54" s="647"/>
      <c r="FP54" s="456">
        <v>0.625</v>
      </c>
      <c r="FQ54" s="456">
        <v>0.125</v>
      </c>
      <c r="FR54" s="456">
        <v>0.125</v>
      </c>
      <c r="FS54" s="456">
        <v>0.125</v>
      </c>
      <c r="FT54" s="647"/>
      <c r="FV54" s="80"/>
      <c r="FW54" s="80"/>
      <c r="FX54" s="458">
        <v>0.9</v>
      </c>
      <c r="FY54" s="458">
        <v>0.1</v>
      </c>
      <c r="GA54" s="80"/>
      <c r="GB54" s="80"/>
      <c r="GC54" s="869"/>
      <c r="GD54" s="870"/>
      <c r="GE54" s="860"/>
      <c r="GF54" s="870"/>
      <c r="GG54" s="870"/>
      <c r="GH54" s="452" t="s">
        <v>469</v>
      </c>
      <c r="GI54" s="647">
        <v>0.75</v>
      </c>
      <c r="GJ54" s="652">
        <v>0.25</v>
      </c>
      <c r="GK54" s="859"/>
      <c r="GL54" s="860"/>
      <c r="GM54" s="860"/>
      <c r="GN54" s="649">
        <v>0.4</v>
      </c>
      <c r="GO54" s="649">
        <v>0.6</v>
      </c>
      <c r="GP54" s="654"/>
      <c r="GQ54" s="654"/>
      <c r="GR54" s="649" t="s">
        <v>469</v>
      </c>
      <c r="GS54" s="654"/>
      <c r="GT54" s="658" t="s">
        <v>469</v>
      </c>
      <c r="GU54" s="909"/>
      <c r="GV54" s="910"/>
      <c r="GW54" s="910"/>
      <c r="GX54" s="657"/>
      <c r="GY54" s="657"/>
      <c r="GZ54" s="700" t="s">
        <v>469</v>
      </c>
      <c r="HA54" s="647">
        <v>0.19999639999999999</v>
      </c>
      <c r="HB54" s="647">
        <v>0.80000360000000004</v>
      </c>
      <c r="HC54" s="463" t="s">
        <v>469</v>
      </c>
      <c r="HD54" s="957" t="s">
        <v>469</v>
      </c>
      <c r="HE54" s="957" t="s">
        <v>469</v>
      </c>
      <c r="HF54" s="699">
        <v>0.1</v>
      </c>
      <c r="HG54" s="699">
        <v>0.9</v>
      </c>
      <c r="HH54" s="465" t="s">
        <v>469</v>
      </c>
      <c r="HI54" s="865" t="s">
        <v>469</v>
      </c>
      <c r="HJ54" s="865" t="s">
        <v>469</v>
      </c>
      <c r="HK54" s="700">
        <v>4.0399999999999978E-2</v>
      </c>
      <c r="HL54" s="964">
        <v>0.95960000000000001</v>
      </c>
      <c r="HM54" s="463" t="s">
        <v>469</v>
      </c>
      <c r="HN54" s="957" t="s">
        <v>469</v>
      </c>
      <c r="HO54" s="957" t="s">
        <v>469</v>
      </c>
      <c r="HP54" s="649">
        <v>0.03</v>
      </c>
      <c r="HQ54" s="658">
        <v>0.97</v>
      </c>
      <c r="HR54" s="465" t="s">
        <v>469</v>
      </c>
      <c r="HS54" s="865" t="s">
        <v>469</v>
      </c>
      <c r="HT54" s="865" t="s">
        <v>469</v>
      </c>
      <c r="HU54" s="700">
        <v>5.0099999999999999E-2</v>
      </c>
      <c r="HV54" s="700">
        <v>0.94989999999999997</v>
      </c>
      <c r="HW54" s="465" t="s">
        <v>469</v>
      </c>
      <c r="HX54" s="865" t="s">
        <v>469</v>
      </c>
      <c r="HY54" s="865" t="s">
        <v>469</v>
      </c>
      <c r="HZ54" s="700">
        <v>7.0000000000000007E-2</v>
      </c>
      <c r="IA54" s="647">
        <v>0.93</v>
      </c>
      <c r="IB54" s="463" t="s">
        <v>469</v>
      </c>
      <c r="IC54" s="957" t="s">
        <v>469</v>
      </c>
      <c r="ID54" s="957" t="s">
        <v>469</v>
      </c>
      <c r="IE54" s="464" t="s">
        <v>469</v>
      </c>
      <c r="IF54" s="957" t="s">
        <v>469</v>
      </c>
      <c r="IG54" s="957" t="s">
        <v>469</v>
      </c>
      <c r="IH54" s="649">
        <v>0.03</v>
      </c>
      <c r="II54" s="649">
        <v>0.97</v>
      </c>
      <c r="IJ54" s="465" t="s">
        <v>469</v>
      </c>
      <c r="IK54" s="865" t="s">
        <v>469</v>
      </c>
      <c r="IL54" s="865" t="s">
        <v>469</v>
      </c>
      <c r="IM54" s="647">
        <v>0.04</v>
      </c>
      <c r="IN54" s="652">
        <v>0.96</v>
      </c>
      <c r="IP54" s="469">
        <v>3</v>
      </c>
      <c r="IQ54" s="469">
        <v>3</v>
      </c>
      <c r="IR54" s="469">
        <v>2</v>
      </c>
      <c r="IT54" s="472">
        <v>0.04</v>
      </c>
      <c r="IU54" s="472">
        <v>0.04</v>
      </c>
      <c r="IW54" s="850">
        <v>0.8</v>
      </c>
      <c r="IX54" s="851">
        <v>0.2</v>
      </c>
      <c r="IZ54" s="1044"/>
      <c r="JA54" s="1045">
        <v>180333.82579914242</v>
      </c>
      <c r="JB54" s="861"/>
      <c r="JC54" s="1046"/>
      <c r="JD54" s="1047">
        <v>5120784.8381499993</v>
      </c>
      <c r="JE54" s="472">
        <v>1.1000000000000001</v>
      </c>
      <c r="JF54" s="472">
        <v>0.1</v>
      </c>
      <c r="JG54" s="472">
        <v>-1.1000000000000001</v>
      </c>
      <c r="JH54" s="475">
        <v>-0.1</v>
      </c>
      <c r="JI54" s="478"/>
      <c r="JJ54" s="1048">
        <v>0.72527935905545016</v>
      </c>
      <c r="JK54" s="474">
        <v>0.32472064094454978</v>
      </c>
      <c r="JL54" s="474">
        <v>0.05</v>
      </c>
      <c r="JM54" s="477">
        <v>0.62527935905545018</v>
      </c>
      <c r="JN54" s="479"/>
      <c r="JO54" s="1061">
        <v>0.71208000000000005</v>
      </c>
      <c r="JP54" s="472">
        <v>0.33791999999999989</v>
      </c>
      <c r="JQ54" s="472">
        <v>0.05</v>
      </c>
      <c r="JR54" s="475">
        <v>0.61208000000000007</v>
      </c>
      <c r="JS54" s="478"/>
      <c r="JT54" s="1051"/>
      <c r="JU54" s="1052">
        <v>17140</v>
      </c>
      <c r="JV54" s="1051"/>
      <c r="JW54" s="1051"/>
      <c r="JX54" s="1055">
        <v>8639</v>
      </c>
      <c r="JY54" s="478">
        <v>0.05</v>
      </c>
      <c r="JZ54" s="478">
        <v>0.05</v>
      </c>
      <c r="KA54" s="478">
        <v>0.05</v>
      </c>
      <c r="KB54" s="478">
        <v>-0.05</v>
      </c>
      <c r="KC54" s="478">
        <v>-0.05</v>
      </c>
      <c r="KD54" s="662">
        <v>-0.05</v>
      </c>
      <c r="KE54" s="660"/>
      <c r="KF54" s="1058">
        <v>0.54996623150787138</v>
      </c>
      <c r="KG54" s="479">
        <v>0.35003376849212864</v>
      </c>
      <c r="KH54" s="479">
        <v>0.05</v>
      </c>
      <c r="KI54" s="479">
        <v>0.1</v>
      </c>
      <c r="KJ54" s="479">
        <v>0.05</v>
      </c>
      <c r="KK54" s="480">
        <v>0.44996623150787141</v>
      </c>
      <c r="KL54" s="661"/>
      <c r="KM54" s="478">
        <v>0.86</v>
      </c>
      <c r="KN54" s="662">
        <v>0.14000000000000001</v>
      </c>
      <c r="KP54" s="191">
        <v>6</v>
      </c>
      <c r="KQ54" s="191">
        <v>2</v>
      </c>
      <c r="KR54" s="192">
        <v>8</v>
      </c>
      <c r="KT54" s="195">
        <v>0.8</v>
      </c>
      <c r="KU54" s="371">
        <v>0.2</v>
      </c>
      <c r="KW54" s="197">
        <v>0.6</v>
      </c>
      <c r="KX54" s="197">
        <v>0.25</v>
      </c>
      <c r="KY54" s="368">
        <v>0.15</v>
      </c>
      <c r="LA54" s="385">
        <v>-0.1</v>
      </c>
      <c r="LB54" s="385">
        <v>-0.1</v>
      </c>
      <c r="LC54" s="385">
        <v>-0.1</v>
      </c>
      <c r="LD54" s="594"/>
      <c r="LE54" s="595">
        <v>202160</v>
      </c>
      <c r="LF54" s="596">
        <v>415800</v>
      </c>
      <c r="LH54" s="707">
        <v>0.75</v>
      </c>
      <c r="LI54" s="162">
        <v>0.55000000000000004</v>
      </c>
      <c r="LJ54" s="162">
        <v>0.1</v>
      </c>
      <c r="LK54" s="481">
        <v>0.35</v>
      </c>
      <c r="LM54" s="197">
        <v>0.8</v>
      </c>
      <c r="LN54" s="197">
        <v>0.6</v>
      </c>
      <c r="LO54" s="197">
        <v>0.1</v>
      </c>
      <c r="LP54" s="368">
        <v>0.3</v>
      </c>
      <c r="LQ54" s="80"/>
      <c r="LR54" s="199">
        <v>1.9</v>
      </c>
      <c r="LS54" s="200">
        <v>2.1</v>
      </c>
    </row>
    <row r="55" spans="1:331" hidden="1">
      <c r="A55" s="718">
        <v>43922</v>
      </c>
      <c r="B55" s="949">
        <v>4</v>
      </c>
      <c r="C55" s="948">
        <v>2020</v>
      </c>
      <c r="D55" s="542"/>
      <c r="L55" s="710"/>
      <c r="M55" s="710"/>
      <c r="N55" s="710"/>
      <c r="S55" s="710"/>
      <c r="X55" s="710"/>
      <c r="AP55" s="216">
        <v>0.28000000000000003</v>
      </c>
      <c r="AQ55" s="792">
        <v>0.12</v>
      </c>
      <c r="AR55" s="712"/>
      <c r="AU55" s="712"/>
      <c r="BA55" s="210">
        <v>5.0000000000000001E-3</v>
      </c>
      <c r="BB55" s="210">
        <v>2.5999999999999999E-3</v>
      </c>
      <c r="BC55" s="210">
        <v>2.3999999999999998E-3</v>
      </c>
      <c r="BH55" s="210">
        <v>4.0000000000000001E-3</v>
      </c>
      <c r="BI55" s="210">
        <v>2E-3</v>
      </c>
      <c r="BJ55" s="211">
        <v>1E-3</v>
      </c>
      <c r="DM55" s="80"/>
      <c r="FV55" s="80"/>
      <c r="FW55" s="80"/>
      <c r="GA55" s="80"/>
      <c r="GB55" s="80"/>
      <c r="GC55" s="714"/>
      <c r="GD55" s="715"/>
      <c r="GP55" s="80"/>
      <c r="GQ55" s="80"/>
      <c r="GS55" s="80"/>
      <c r="GX55" s="80"/>
      <c r="GY55" s="80"/>
      <c r="HC55" s="610" t="s">
        <v>469</v>
      </c>
      <c r="HD55" s="819" t="s">
        <v>469</v>
      </c>
      <c r="HE55" s="819" t="s">
        <v>469</v>
      </c>
      <c r="HF55" s="712"/>
      <c r="HG55" s="712"/>
      <c r="HH55" s="961" t="s">
        <v>469</v>
      </c>
      <c r="HI55" s="531" t="s">
        <v>469</v>
      </c>
      <c r="HJ55" s="531" t="s">
        <v>469</v>
      </c>
      <c r="HK55" s="857"/>
      <c r="HL55" s="958"/>
      <c r="HM55" s="610" t="s">
        <v>469</v>
      </c>
      <c r="HN55" s="819" t="s">
        <v>469</v>
      </c>
      <c r="HO55" s="819" t="s">
        <v>469</v>
      </c>
      <c r="HR55" s="413" t="s">
        <v>469</v>
      </c>
      <c r="HS55" s="609" t="s">
        <v>469</v>
      </c>
      <c r="HT55" s="609" t="s">
        <v>469</v>
      </c>
      <c r="HU55" s="713"/>
      <c r="HV55" s="713"/>
      <c r="HW55" s="413" t="s">
        <v>469</v>
      </c>
      <c r="HX55" s="609" t="s">
        <v>469</v>
      </c>
      <c r="HY55" s="609" t="s">
        <v>469</v>
      </c>
      <c r="HZ55" s="713"/>
      <c r="IA55" s="713"/>
      <c r="JT55" s="80"/>
      <c r="JU55" s="80"/>
      <c r="JW55" s="80"/>
      <c r="JX55" s="80"/>
      <c r="LD55" s="682"/>
      <c r="LE55" s="683">
        <v>217010</v>
      </c>
      <c r="LF55" s="541">
        <v>400950</v>
      </c>
      <c r="LI55" s="717"/>
      <c r="LJ55" s="717"/>
      <c r="LK55" s="717"/>
      <c r="LN55" s="717"/>
      <c r="LO55" s="717"/>
      <c r="LQ55" s="80"/>
    </row>
    <row r="56" spans="1:331" hidden="1">
      <c r="A56" s="718">
        <v>43952</v>
      </c>
      <c r="B56" s="950">
        <v>5</v>
      </c>
      <c r="C56" s="948">
        <v>2020</v>
      </c>
      <c r="D56" s="542"/>
      <c r="L56" s="710"/>
      <c r="M56" s="710"/>
      <c r="N56" s="710"/>
      <c r="S56" s="710"/>
      <c r="X56" s="710"/>
      <c r="AP56" s="133">
        <v>0.28000000000000003</v>
      </c>
      <c r="AQ56" s="134">
        <v>0.12</v>
      </c>
      <c r="AR56" s="712"/>
      <c r="AU56" s="712"/>
      <c r="BA56" s="299">
        <v>5.0000000000000001E-3</v>
      </c>
      <c r="BB56" s="299">
        <v>2.5999999999999999E-3</v>
      </c>
      <c r="BC56" s="299">
        <v>2.3999999999999998E-3</v>
      </c>
      <c r="BH56" s="299">
        <v>4.0000000000000001E-3</v>
      </c>
      <c r="BI56" s="299">
        <v>2E-3</v>
      </c>
      <c r="BJ56" s="300">
        <v>1E-3</v>
      </c>
      <c r="DM56" s="80"/>
      <c r="FV56" s="80"/>
      <c r="FW56" s="80"/>
      <c r="GA56" s="80"/>
      <c r="GB56" s="80"/>
      <c r="GC56" s="714"/>
      <c r="GD56" s="715"/>
      <c r="GP56" s="80"/>
      <c r="GQ56" s="80"/>
      <c r="GS56" s="80"/>
      <c r="GX56" s="80"/>
      <c r="GY56" s="80"/>
      <c r="HC56" s="610" t="s">
        <v>469</v>
      </c>
      <c r="HD56" s="819" t="s">
        <v>469</v>
      </c>
      <c r="HE56" s="819" t="s">
        <v>469</v>
      </c>
      <c r="HF56" s="712"/>
      <c r="HG56" s="712"/>
      <c r="HH56" s="611" t="s">
        <v>469</v>
      </c>
      <c r="HI56" s="609" t="s">
        <v>469</v>
      </c>
      <c r="HJ56" s="609" t="s">
        <v>469</v>
      </c>
      <c r="HK56" s="858"/>
      <c r="HL56" s="959"/>
      <c r="HM56" s="610" t="s">
        <v>469</v>
      </c>
      <c r="HN56" s="819" t="s">
        <v>469</v>
      </c>
      <c r="HO56" s="819" t="s">
        <v>469</v>
      </c>
      <c r="HR56" s="413" t="s">
        <v>469</v>
      </c>
      <c r="HS56" s="609" t="s">
        <v>469</v>
      </c>
      <c r="HT56" s="609" t="s">
        <v>469</v>
      </c>
      <c r="HU56" s="713"/>
      <c r="HV56" s="713"/>
      <c r="HW56" s="413" t="s">
        <v>469</v>
      </c>
      <c r="HX56" s="609" t="s">
        <v>469</v>
      </c>
      <c r="HY56" s="609" t="s">
        <v>469</v>
      </c>
      <c r="HZ56" s="713"/>
      <c r="IA56" s="713"/>
      <c r="JT56" s="80"/>
      <c r="JU56" s="80"/>
      <c r="JW56" s="80"/>
      <c r="JX56" s="80"/>
      <c r="LD56" s="690"/>
      <c r="LE56" s="691">
        <v>231860</v>
      </c>
      <c r="LF56" s="596">
        <v>386100</v>
      </c>
      <c r="LI56" s="717"/>
      <c r="LJ56" s="717"/>
      <c r="LK56" s="717"/>
      <c r="LN56" s="717"/>
      <c r="LO56" s="717"/>
      <c r="LQ56" s="80"/>
    </row>
    <row r="57" spans="1:331" hidden="1">
      <c r="A57" s="718">
        <v>43983</v>
      </c>
      <c r="B57" s="950">
        <v>6</v>
      </c>
      <c r="C57" s="948">
        <v>2020</v>
      </c>
      <c r="D57" s="542"/>
      <c r="L57" s="710"/>
      <c r="M57" s="710"/>
      <c r="N57" s="710"/>
      <c r="S57" s="710"/>
      <c r="X57" s="710"/>
      <c r="AP57" s="133">
        <v>0.28000000000000003</v>
      </c>
      <c r="AQ57" s="134">
        <v>0.12</v>
      </c>
      <c r="AR57" s="712"/>
      <c r="AU57" s="712"/>
      <c r="BA57" s="302">
        <v>5.0000000000000001E-3</v>
      </c>
      <c r="BB57" s="302">
        <v>2.5999999999999999E-3</v>
      </c>
      <c r="BC57" s="302">
        <v>2.3999999999999998E-3</v>
      </c>
      <c r="BH57" s="176">
        <v>4.0000000000000001E-3</v>
      </c>
      <c r="BI57" s="176">
        <v>2E-3</v>
      </c>
      <c r="BJ57" s="372">
        <v>1E-3</v>
      </c>
      <c r="DM57" s="80"/>
      <c r="FV57" s="80"/>
      <c r="FW57" s="80"/>
      <c r="GA57" s="80"/>
      <c r="GB57" s="80"/>
      <c r="GC57" s="714"/>
      <c r="GD57" s="715"/>
      <c r="GP57" s="80"/>
      <c r="GQ57" s="80"/>
      <c r="GS57" s="80"/>
      <c r="GX57" s="80"/>
      <c r="GY57" s="80"/>
      <c r="HC57" s="610" t="s">
        <v>469</v>
      </c>
      <c r="HD57" s="819" t="s">
        <v>469</v>
      </c>
      <c r="HE57" s="819" t="s">
        <v>469</v>
      </c>
      <c r="HF57" s="712"/>
      <c r="HG57" s="712"/>
      <c r="HH57" s="611" t="s">
        <v>469</v>
      </c>
      <c r="HI57" s="609" t="s">
        <v>469</v>
      </c>
      <c r="HJ57" s="609" t="s">
        <v>469</v>
      </c>
      <c r="HK57" s="858"/>
      <c r="HL57" s="959"/>
      <c r="HM57" s="610" t="s">
        <v>469</v>
      </c>
      <c r="HN57" s="819" t="s">
        <v>469</v>
      </c>
      <c r="HO57" s="819" t="s">
        <v>469</v>
      </c>
      <c r="HR57" s="413" t="s">
        <v>469</v>
      </c>
      <c r="HS57" s="609" t="s">
        <v>469</v>
      </c>
      <c r="HT57" s="609" t="s">
        <v>469</v>
      </c>
      <c r="HU57" s="713"/>
      <c r="HV57" s="713"/>
      <c r="HW57" s="413" t="s">
        <v>469</v>
      </c>
      <c r="HX57" s="609" t="s">
        <v>469</v>
      </c>
      <c r="HY57" s="609" t="s">
        <v>469</v>
      </c>
      <c r="HZ57" s="713"/>
      <c r="IA57" s="713"/>
      <c r="JT57" s="80"/>
      <c r="JU57" s="80"/>
      <c r="JW57" s="80"/>
      <c r="JX57" s="80"/>
      <c r="LD57" s="594"/>
      <c r="LE57" s="691">
        <v>246710</v>
      </c>
      <c r="LF57" s="596">
        <v>371250</v>
      </c>
      <c r="LI57" s="717"/>
      <c r="LJ57" s="717"/>
      <c r="LK57" s="717"/>
      <c r="LN57" s="717"/>
      <c r="LO57" s="721"/>
      <c r="LQ57" s="80"/>
    </row>
    <row r="58" spans="1:331" hidden="1">
      <c r="A58" s="718">
        <v>44013</v>
      </c>
      <c r="B58" s="950">
        <v>7</v>
      </c>
      <c r="C58" s="948">
        <v>2020</v>
      </c>
      <c r="D58" s="542"/>
      <c r="L58" s="710"/>
      <c r="M58" s="710"/>
      <c r="N58" s="710"/>
      <c r="S58" s="710"/>
      <c r="X58" s="710"/>
      <c r="AP58" s="133">
        <v>0.28000000000000003</v>
      </c>
      <c r="AQ58" s="134">
        <v>0.12</v>
      </c>
      <c r="AR58" s="712"/>
      <c r="AU58" s="712"/>
      <c r="BA58" s="299">
        <v>5.0000000000000001E-3</v>
      </c>
      <c r="BB58" s="299">
        <v>2.5999999999999999E-3</v>
      </c>
      <c r="BC58" s="299">
        <v>2.3999999999999998E-3</v>
      </c>
      <c r="BH58" s="299">
        <v>4.0000000000000001E-3</v>
      </c>
      <c r="BI58" s="299">
        <v>2E-3</v>
      </c>
      <c r="BJ58" s="300">
        <v>1E-3</v>
      </c>
      <c r="DM58" s="80"/>
      <c r="FV58" s="80"/>
      <c r="FW58" s="80"/>
      <c r="GA58" s="80"/>
      <c r="GB58" s="80"/>
      <c r="GC58" s="714"/>
      <c r="GD58" s="715"/>
      <c r="GP58" s="80"/>
      <c r="GQ58" s="80"/>
      <c r="GS58" s="80"/>
      <c r="GX58" s="80"/>
      <c r="GY58" s="80"/>
      <c r="HC58" s="610" t="s">
        <v>469</v>
      </c>
      <c r="HD58" s="819" t="s">
        <v>469</v>
      </c>
      <c r="HE58" s="819" t="s">
        <v>469</v>
      </c>
      <c r="HF58" s="712"/>
      <c r="HG58" s="712"/>
      <c r="HH58" s="611" t="s">
        <v>469</v>
      </c>
      <c r="HI58" s="609" t="s">
        <v>469</v>
      </c>
      <c r="HJ58" s="609" t="s">
        <v>469</v>
      </c>
      <c r="HK58" s="858"/>
      <c r="HL58" s="959"/>
      <c r="HM58" s="610" t="s">
        <v>469</v>
      </c>
      <c r="HN58" s="819" t="s">
        <v>469</v>
      </c>
      <c r="HO58" s="819" t="s">
        <v>469</v>
      </c>
      <c r="HR58" s="413" t="s">
        <v>469</v>
      </c>
      <c r="HS58" s="609" t="s">
        <v>469</v>
      </c>
      <c r="HT58" s="609" t="s">
        <v>469</v>
      </c>
      <c r="HU58" s="713"/>
      <c r="HV58" s="713"/>
      <c r="HW58" s="413" t="s">
        <v>469</v>
      </c>
      <c r="HX58" s="609" t="s">
        <v>469</v>
      </c>
      <c r="HY58" s="609" t="s">
        <v>469</v>
      </c>
      <c r="HZ58" s="713"/>
      <c r="IA58" s="713"/>
      <c r="JT58" s="80"/>
      <c r="JU58" s="80"/>
      <c r="JW58" s="80"/>
      <c r="JX58" s="80"/>
      <c r="LD58" s="690"/>
      <c r="LE58" s="691">
        <v>261560</v>
      </c>
      <c r="LF58" s="596">
        <v>356400</v>
      </c>
      <c r="LI58" s="717"/>
      <c r="LJ58" s="717"/>
      <c r="LK58" s="717"/>
      <c r="LN58" s="717"/>
      <c r="LO58" s="721"/>
      <c r="LQ58" s="80"/>
    </row>
    <row r="59" spans="1:331" hidden="1">
      <c r="A59" s="718">
        <v>44044</v>
      </c>
      <c r="B59" s="950">
        <v>8</v>
      </c>
      <c r="C59" s="948">
        <v>2020</v>
      </c>
      <c r="D59" s="542"/>
      <c r="L59" s="710"/>
      <c r="M59" s="710"/>
      <c r="N59" s="710"/>
      <c r="S59" s="710"/>
      <c r="X59" s="710"/>
      <c r="AP59" s="133">
        <v>0.28000000000000003</v>
      </c>
      <c r="AQ59" s="134">
        <v>0.12</v>
      </c>
      <c r="AR59" s="712"/>
      <c r="AU59" s="712"/>
      <c r="BA59" s="299">
        <v>5.0000000000000001E-3</v>
      </c>
      <c r="BB59" s="299">
        <v>2.5999999999999999E-3</v>
      </c>
      <c r="BC59" s="299">
        <v>2.3999999999999998E-3</v>
      </c>
      <c r="BH59" s="299">
        <v>4.0000000000000001E-3</v>
      </c>
      <c r="BI59" s="299">
        <v>2E-3</v>
      </c>
      <c r="BJ59" s="300">
        <v>1E-3</v>
      </c>
      <c r="DM59" s="80"/>
      <c r="FV59" s="80"/>
      <c r="FW59" s="80"/>
      <c r="GA59" s="80"/>
      <c r="GB59" s="80"/>
      <c r="GC59" s="714"/>
      <c r="GD59" s="715"/>
      <c r="GP59" s="80"/>
      <c r="GQ59" s="80"/>
      <c r="GS59" s="80"/>
      <c r="GX59" s="80"/>
      <c r="GY59" s="80"/>
      <c r="HC59" s="610" t="s">
        <v>469</v>
      </c>
      <c r="HD59" s="819" t="s">
        <v>469</v>
      </c>
      <c r="HE59" s="819" t="s">
        <v>469</v>
      </c>
      <c r="HF59" s="712"/>
      <c r="HG59" s="712"/>
      <c r="HH59" s="611" t="s">
        <v>469</v>
      </c>
      <c r="HI59" s="609" t="s">
        <v>469</v>
      </c>
      <c r="HJ59" s="609" t="s">
        <v>469</v>
      </c>
      <c r="HK59" s="858"/>
      <c r="HL59" s="959"/>
      <c r="HM59" s="610" t="s">
        <v>469</v>
      </c>
      <c r="HN59" s="819" t="s">
        <v>469</v>
      </c>
      <c r="HO59" s="819" t="s">
        <v>469</v>
      </c>
      <c r="HR59" s="413" t="s">
        <v>469</v>
      </c>
      <c r="HS59" s="609" t="s">
        <v>469</v>
      </c>
      <c r="HT59" s="609" t="s">
        <v>469</v>
      </c>
      <c r="HU59" s="713"/>
      <c r="HV59" s="713"/>
      <c r="HW59" s="413" t="s">
        <v>469</v>
      </c>
      <c r="HX59" s="609" t="s">
        <v>469</v>
      </c>
      <c r="HY59" s="609" t="s">
        <v>469</v>
      </c>
      <c r="HZ59" s="713"/>
      <c r="IA59" s="713"/>
      <c r="JT59" s="80"/>
      <c r="JU59" s="80"/>
      <c r="JW59" s="80"/>
      <c r="JX59" s="80"/>
      <c r="LD59" s="690"/>
      <c r="LE59" s="691">
        <v>276410</v>
      </c>
      <c r="LF59" s="596">
        <v>341550</v>
      </c>
      <c r="LI59" s="717"/>
      <c r="LJ59" s="717"/>
      <c r="LK59" s="717"/>
      <c r="LN59" s="717"/>
      <c r="LO59" s="721"/>
      <c r="LQ59" s="80"/>
    </row>
    <row r="60" spans="1:331" hidden="1">
      <c r="A60" s="718">
        <v>44075</v>
      </c>
      <c r="B60" s="950">
        <v>9</v>
      </c>
      <c r="C60" s="948">
        <v>2020</v>
      </c>
      <c r="D60" s="542"/>
      <c r="L60" s="710"/>
      <c r="M60" s="710"/>
      <c r="N60" s="710"/>
      <c r="S60" s="710"/>
      <c r="X60" s="710"/>
      <c r="AP60" s="133">
        <v>0.28000000000000003</v>
      </c>
      <c r="AQ60" s="134">
        <v>0.12</v>
      </c>
      <c r="AR60" s="712"/>
      <c r="AU60" s="712"/>
      <c r="BA60" s="302">
        <v>5.0000000000000001E-3</v>
      </c>
      <c r="BB60" s="302">
        <v>2.5999999999999999E-3</v>
      </c>
      <c r="BC60" s="302">
        <v>2.3999999999999998E-3</v>
      </c>
      <c r="BH60" s="176">
        <v>4.0000000000000001E-3</v>
      </c>
      <c r="BI60" s="176">
        <v>2E-3</v>
      </c>
      <c r="BJ60" s="372">
        <v>1E-3</v>
      </c>
      <c r="DM60" s="80"/>
      <c r="FV60" s="80"/>
      <c r="FW60" s="80"/>
      <c r="GA60" s="80"/>
      <c r="GB60" s="80"/>
      <c r="GC60" s="714"/>
      <c r="GD60" s="715"/>
      <c r="GP60" s="80"/>
      <c r="GQ60" s="80"/>
      <c r="GS60" s="80"/>
      <c r="GX60" s="80"/>
      <c r="GY60" s="80"/>
      <c r="HC60" s="610" t="s">
        <v>469</v>
      </c>
      <c r="HD60" s="819" t="s">
        <v>469</v>
      </c>
      <c r="HE60" s="819" t="s">
        <v>469</v>
      </c>
      <c r="HF60" s="712"/>
      <c r="HG60" s="712"/>
      <c r="HH60" s="611" t="s">
        <v>469</v>
      </c>
      <c r="HI60" s="609" t="s">
        <v>469</v>
      </c>
      <c r="HJ60" s="609" t="s">
        <v>469</v>
      </c>
      <c r="HK60" s="858"/>
      <c r="HL60" s="959"/>
      <c r="HM60" s="610" t="s">
        <v>469</v>
      </c>
      <c r="HN60" s="819" t="s">
        <v>469</v>
      </c>
      <c r="HO60" s="819" t="s">
        <v>469</v>
      </c>
      <c r="HR60" s="413" t="s">
        <v>469</v>
      </c>
      <c r="HS60" s="609" t="s">
        <v>469</v>
      </c>
      <c r="HT60" s="609" t="s">
        <v>469</v>
      </c>
      <c r="HU60" s="713"/>
      <c r="HV60" s="713"/>
      <c r="HW60" s="413" t="s">
        <v>469</v>
      </c>
      <c r="HX60" s="609" t="s">
        <v>469</v>
      </c>
      <c r="HY60" s="609" t="s">
        <v>469</v>
      </c>
      <c r="HZ60" s="713"/>
      <c r="IA60" s="713"/>
      <c r="JT60" s="80"/>
      <c r="JU60" s="80"/>
      <c r="JW60" s="80"/>
      <c r="JX60" s="80"/>
      <c r="LD60" s="594"/>
      <c r="LE60" s="691">
        <v>291260</v>
      </c>
      <c r="LF60" s="596">
        <v>326700</v>
      </c>
      <c r="LI60" s="717"/>
      <c r="LJ60" s="717"/>
      <c r="LK60" s="717"/>
      <c r="LN60" s="717"/>
      <c r="LO60" s="717"/>
      <c r="LQ60" s="80"/>
    </row>
    <row r="61" spans="1:331" hidden="1">
      <c r="A61" s="718">
        <v>44105</v>
      </c>
      <c r="B61" s="950">
        <v>10</v>
      </c>
      <c r="C61" s="948">
        <v>2020</v>
      </c>
      <c r="D61" s="542"/>
      <c r="L61" s="710"/>
      <c r="M61" s="710"/>
      <c r="N61" s="710"/>
      <c r="S61" s="710"/>
      <c r="X61" s="710"/>
      <c r="AP61" s="133">
        <v>0.28000000000000003</v>
      </c>
      <c r="AQ61" s="134">
        <v>0.12</v>
      </c>
      <c r="AR61" s="712"/>
      <c r="AU61" s="712"/>
      <c r="BA61" s="299">
        <v>5.0000000000000001E-3</v>
      </c>
      <c r="BB61" s="299">
        <v>2.5999999999999999E-3</v>
      </c>
      <c r="BC61" s="299">
        <v>2.3999999999999998E-3</v>
      </c>
      <c r="BH61" s="299">
        <v>4.0000000000000001E-3</v>
      </c>
      <c r="BI61" s="299">
        <v>2E-3</v>
      </c>
      <c r="BJ61" s="300">
        <v>1E-3</v>
      </c>
      <c r="DM61" s="80"/>
      <c r="FV61" s="80"/>
      <c r="FW61" s="80"/>
      <c r="GA61" s="80"/>
      <c r="GB61" s="80"/>
      <c r="GC61" s="714"/>
      <c r="GD61" s="715"/>
      <c r="GP61" s="80"/>
      <c r="GQ61" s="80"/>
      <c r="GS61" s="80"/>
      <c r="GX61" s="80"/>
      <c r="GY61" s="80"/>
      <c r="HC61" s="610" t="s">
        <v>469</v>
      </c>
      <c r="HD61" s="819" t="s">
        <v>469</v>
      </c>
      <c r="HE61" s="819" t="s">
        <v>469</v>
      </c>
      <c r="HF61" s="712"/>
      <c r="HG61" s="712"/>
      <c r="HH61" s="611" t="s">
        <v>469</v>
      </c>
      <c r="HI61" s="609" t="s">
        <v>469</v>
      </c>
      <c r="HJ61" s="609" t="s">
        <v>469</v>
      </c>
      <c r="HK61" s="858"/>
      <c r="HL61" s="959"/>
      <c r="HM61" s="610" t="s">
        <v>469</v>
      </c>
      <c r="HN61" s="819" t="s">
        <v>469</v>
      </c>
      <c r="HO61" s="819" t="s">
        <v>469</v>
      </c>
      <c r="HR61" s="413" t="s">
        <v>469</v>
      </c>
      <c r="HS61" s="609" t="s">
        <v>469</v>
      </c>
      <c r="HT61" s="609" t="s">
        <v>469</v>
      </c>
      <c r="HU61" s="713"/>
      <c r="HV61" s="713"/>
      <c r="HW61" s="413" t="s">
        <v>469</v>
      </c>
      <c r="HX61" s="609" t="s">
        <v>469</v>
      </c>
      <c r="HY61" s="609" t="s">
        <v>469</v>
      </c>
      <c r="HZ61" s="713"/>
      <c r="IA61" s="713"/>
      <c r="JT61" s="80"/>
      <c r="JU61" s="80"/>
      <c r="JW61" s="80"/>
      <c r="JX61" s="80"/>
      <c r="LD61" s="690"/>
      <c r="LE61" s="691">
        <v>306110</v>
      </c>
      <c r="LF61" s="596">
        <v>311850</v>
      </c>
      <c r="LI61" s="717"/>
      <c r="LJ61" s="717"/>
      <c r="LK61" s="717"/>
      <c r="LN61" s="717"/>
      <c r="LO61" s="717"/>
      <c r="LQ61" s="80"/>
    </row>
    <row r="62" spans="1:331" hidden="1">
      <c r="A62" s="718">
        <v>44136</v>
      </c>
      <c r="B62" s="950">
        <v>11</v>
      </c>
      <c r="C62" s="948">
        <v>2020</v>
      </c>
      <c r="D62" s="542"/>
      <c r="L62" s="710"/>
      <c r="M62" s="710"/>
      <c r="N62" s="710"/>
      <c r="S62" s="710"/>
      <c r="X62" s="710"/>
      <c r="AP62" s="133">
        <v>0.28000000000000003</v>
      </c>
      <c r="AQ62" s="134">
        <v>0.12</v>
      </c>
      <c r="AR62" s="712"/>
      <c r="AU62" s="712"/>
      <c r="BA62" s="299">
        <v>5.0000000000000001E-3</v>
      </c>
      <c r="BB62" s="299">
        <v>2.5999999999999999E-3</v>
      </c>
      <c r="BC62" s="299">
        <v>2.3999999999999998E-3</v>
      </c>
      <c r="BH62" s="299">
        <v>4.0000000000000001E-3</v>
      </c>
      <c r="BI62" s="299">
        <v>2E-3</v>
      </c>
      <c r="BJ62" s="300">
        <v>1E-3</v>
      </c>
      <c r="DM62" s="80"/>
      <c r="FV62" s="80"/>
      <c r="FW62" s="80"/>
      <c r="GA62" s="80"/>
      <c r="GB62" s="80"/>
      <c r="GC62" s="714"/>
      <c r="GD62" s="715"/>
      <c r="GP62" s="80"/>
      <c r="GQ62" s="80"/>
      <c r="GS62" s="80"/>
      <c r="GX62" s="80"/>
      <c r="GY62" s="80"/>
      <c r="HC62" s="610" t="s">
        <v>469</v>
      </c>
      <c r="HD62" s="819" t="s">
        <v>469</v>
      </c>
      <c r="HE62" s="819" t="s">
        <v>469</v>
      </c>
      <c r="HF62" s="712"/>
      <c r="HG62" s="712"/>
      <c r="HH62" s="611" t="s">
        <v>469</v>
      </c>
      <c r="HI62" s="609" t="s">
        <v>469</v>
      </c>
      <c r="HJ62" s="609" t="s">
        <v>469</v>
      </c>
      <c r="HK62" s="858"/>
      <c r="HL62" s="959"/>
      <c r="HM62" s="610" t="s">
        <v>469</v>
      </c>
      <c r="HN62" s="819" t="s">
        <v>469</v>
      </c>
      <c r="HO62" s="819" t="s">
        <v>469</v>
      </c>
      <c r="HR62" s="413" t="s">
        <v>469</v>
      </c>
      <c r="HS62" s="609" t="s">
        <v>469</v>
      </c>
      <c r="HT62" s="609" t="s">
        <v>469</v>
      </c>
      <c r="HU62" s="713"/>
      <c r="HV62" s="713"/>
      <c r="HW62" s="413" t="s">
        <v>469</v>
      </c>
      <c r="HX62" s="609" t="s">
        <v>469</v>
      </c>
      <c r="HY62" s="609" t="s">
        <v>469</v>
      </c>
      <c r="HZ62" s="713"/>
      <c r="IA62" s="713"/>
      <c r="JT62" s="80"/>
      <c r="JU62" s="80"/>
      <c r="JW62" s="80"/>
      <c r="JX62" s="80"/>
      <c r="LD62" s="690"/>
      <c r="LE62" s="691">
        <v>320960</v>
      </c>
      <c r="LF62" s="596">
        <v>297000</v>
      </c>
      <c r="LI62" s="717"/>
      <c r="LJ62" s="717"/>
      <c r="LK62" s="717"/>
      <c r="LN62" s="717"/>
      <c r="LO62" s="717"/>
      <c r="LQ62" s="80"/>
    </row>
    <row r="63" spans="1:331" hidden="1">
      <c r="A63" s="718">
        <v>44166</v>
      </c>
      <c r="B63" s="950">
        <v>12</v>
      </c>
      <c r="C63" s="948">
        <v>2020</v>
      </c>
      <c r="D63" s="542"/>
      <c r="L63" s="710"/>
      <c r="M63" s="710"/>
      <c r="N63" s="710"/>
      <c r="S63" s="710"/>
      <c r="X63" s="710"/>
      <c r="AP63" s="133">
        <v>0.28000000000000003</v>
      </c>
      <c r="AQ63" s="134">
        <v>0.12</v>
      </c>
      <c r="AR63" s="712"/>
      <c r="AU63" s="712"/>
      <c r="BA63" s="302">
        <v>5.0000000000000001E-3</v>
      </c>
      <c r="BB63" s="302">
        <v>2.5999999999999999E-3</v>
      </c>
      <c r="BC63" s="302">
        <v>2.3999999999999998E-3</v>
      </c>
      <c r="BH63" s="176">
        <v>4.0000000000000001E-3</v>
      </c>
      <c r="BI63" s="176">
        <v>2E-3</v>
      </c>
      <c r="BJ63" s="372">
        <v>1E-3</v>
      </c>
      <c r="DM63" s="80"/>
      <c r="FV63" s="80"/>
      <c r="FW63" s="80"/>
      <c r="GA63" s="80"/>
      <c r="GB63" s="80"/>
      <c r="GC63" s="714"/>
      <c r="GD63" s="715"/>
      <c r="GP63" s="80"/>
      <c r="GQ63" s="80"/>
      <c r="GS63" s="80"/>
      <c r="GX63" s="80"/>
      <c r="GY63" s="80"/>
      <c r="HC63" s="610" t="s">
        <v>469</v>
      </c>
      <c r="HD63" s="819" t="s">
        <v>469</v>
      </c>
      <c r="HE63" s="819" t="s">
        <v>469</v>
      </c>
      <c r="HF63" s="712"/>
      <c r="HG63" s="712"/>
      <c r="HH63" s="611" t="s">
        <v>469</v>
      </c>
      <c r="HI63" s="609" t="s">
        <v>469</v>
      </c>
      <c r="HJ63" s="609" t="s">
        <v>469</v>
      </c>
      <c r="HK63" s="858"/>
      <c r="HL63" s="959"/>
      <c r="HM63" s="610" t="s">
        <v>469</v>
      </c>
      <c r="HN63" s="819" t="s">
        <v>469</v>
      </c>
      <c r="HO63" s="819" t="s">
        <v>469</v>
      </c>
      <c r="HR63" s="413" t="s">
        <v>469</v>
      </c>
      <c r="HS63" s="609" t="s">
        <v>469</v>
      </c>
      <c r="HT63" s="609" t="s">
        <v>469</v>
      </c>
      <c r="HU63" s="713"/>
      <c r="HV63" s="713"/>
      <c r="HW63" s="413" t="s">
        <v>469</v>
      </c>
      <c r="HX63" s="609" t="s">
        <v>469</v>
      </c>
      <c r="HY63" s="609" t="s">
        <v>469</v>
      </c>
      <c r="HZ63" s="713"/>
      <c r="IA63" s="713"/>
      <c r="JT63" s="80"/>
      <c r="JU63" s="80"/>
      <c r="JW63" s="80"/>
      <c r="JX63" s="80"/>
      <c r="LD63" s="594"/>
      <c r="LE63" s="691">
        <v>335810</v>
      </c>
      <c r="LF63" s="596">
        <v>282150</v>
      </c>
      <c r="LI63" s="717"/>
      <c r="LJ63" s="717"/>
      <c r="LK63" s="717"/>
      <c r="LN63" s="717"/>
      <c r="LO63" s="717"/>
      <c r="LQ63" s="80"/>
    </row>
    <row r="64" spans="1:331" hidden="1">
      <c r="A64" s="718">
        <v>44197</v>
      </c>
      <c r="B64" s="950">
        <v>1</v>
      </c>
      <c r="C64" s="948">
        <v>2021</v>
      </c>
      <c r="D64" s="542"/>
      <c r="L64" s="710"/>
      <c r="M64" s="710"/>
      <c r="N64" s="710"/>
      <c r="S64" s="710"/>
      <c r="X64" s="710"/>
      <c r="AP64" s="133">
        <v>0.28000000000000003</v>
      </c>
      <c r="AQ64" s="134">
        <v>0.12</v>
      </c>
      <c r="AR64" s="712"/>
      <c r="AU64" s="712"/>
      <c r="BA64" s="299">
        <v>5.0000000000000001E-3</v>
      </c>
      <c r="BB64" s="299">
        <v>2.5999999999999999E-3</v>
      </c>
      <c r="BC64" s="299">
        <v>2.3999999999999998E-3</v>
      </c>
      <c r="BH64" s="299">
        <v>4.0000000000000001E-3</v>
      </c>
      <c r="BI64" s="299">
        <v>2E-3</v>
      </c>
      <c r="BJ64" s="300">
        <v>1E-3</v>
      </c>
      <c r="DM64" s="80"/>
      <c r="FV64" s="80"/>
      <c r="FW64" s="80"/>
      <c r="GA64" s="80"/>
      <c r="GB64" s="80"/>
      <c r="GC64" s="714"/>
      <c r="GD64" s="715"/>
      <c r="GP64" s="80"/>
      <c r="GQ64" s="80"/>
      <c r="GS64" s="80"/>
      <c r="GX64" s="80"/>
      <c r="GY64" s="80"/>
      <c r="HC64" s="610" t="s">
        <v>469</v>
      </c>
      <c r="HD64" s="819" t="s">
        <v>469</v>
      </c>
      <c r="HE64" s="819" t="s">
        <v>469</v>
      </c>
      <c r="HF64" s="712"/>
      <c r="HG64" s="712"/>
      <c r="HH64" s="611" t="s">
        <v>469</v>
      </c>
      <c r="HI64" s="609" t="s">
        <v>469</v>
      </c>
      <c r="HJ64" s="609" t="s">
        <v>469</v>
      </c>
      <c r="HK64" s="858"/>
      <c r="HL64" s="959"/>
      <c r="HM64" s="610" t="s">
        <v>469</v>
      </c>
      <c r="HN64" s="819" t="s">
        <v>469</v>
      </c>
      <c r="HO64" s="819" t="s">
        <v>469</v>
      </c>
      <c r="HR64" s="413" t="s">
        <v>469</v>
      </c>
      <c r="HS64" s="609" t="s">
        <v>469</v>
      </c>
      <c r="HT64" s="609" t="s">
        <v>469</v>
      </c>
      <c r="HU64" s="713"/>
      <c r="HV64" s="713"/>
      <c r="HW64" s="413" t="s">
        <v>469</v>
      </c>
      <c r="HX64" s="609" t="s">
        <v>469</v>
      </c>
      <c r="HY64" s="609" t="s">
        <v>469</v>
      </c>
      <c r="HZ64" s="713"/>
      <c r="IA64" s="713"/>
      <c r="JT64" s="80"/>
      <c r="JU64" s="80"/>
      <c r="JW64" s="80"/>
      <c r="JX64" s="80"/>
      <c r="LD64" s="690"/>
      <c r="LE64" s="691">
        <v>350660</v>
      </c>
      <c r="LF64" s="596">
        <v>267300</v>
      </c>
      <c r="LI64" s="717"/>
      <c r="LJ64" s="717"/>
      <c r="LK64" s="717"/>
      <c r="LN64" s="717"/>
      <c r="LO64" s="717"/>
      <c r="LQ64" s="80"/>
    </row>
    <row r="65" spans="1:329" hidden="1">
      <c r="A65" s="718">
        <v>44228</v>
      </c>
      <c r="B65" s="950">
        <v>2</v>
      </c>
      <c r="C65" s="948">
        <v>2021</v>
      </c>
      <c r="D65" s="542"/>
      <c r="L65" s="710"/>
      <c r="M65" s="710"/>
      <c r="N65" s="710"/>
      <c r="S65" s="710"/>
      <c r="X65" s="710"/>
      <c r="AP65" s="133">
        <v>0.28000000000000003</v>
      </c>
      <c r="AQ65" s="134">
        <v>0.12</v>
      </c>
      <c r="AR65" s="712"/>
      <c r="AU65" s="712"/>
      <c r="BA65" s="299">
        <v>5.0000000000000001E-3</v>
      </c>
      <c r="BB65" s="299">
        <v>2.5999999999999999E-3</v>
      </c>
      <c r="BC65" s="299">
        <v>2.3999999999999998E-3</v>
      </c>
      <c r="BH65" s="299">
        <v>4.0000000000000001E-3</v>
      </c>
      <c r="BI65" s="299">
        <v>2E-3</v>
      </c>
      <c r="BJ65" s="300">
        <v>1E-3</v>
      </c>
      <c r="DM65" s="80"/>
      <c r="FV65" s="80"/>
      <c r="FW65" s="80"/>
      <c r="GA65" s="80"/>
      <c r="GB65" s="80"/>
      <c r="GC65" s="714"/>
      <c r="GD65" s="715"/>
      <c r="GP65" s="80"/>
      <c r="GQ65" s="80"/>
      <c r="GS65" s="80"/>
      <c r="GX65" s="80"/>
      <c r="GY65" s="80"/>
      <c r="HC65" s="610" t="s">
        <v>469</v>
      </c>
      <c r="HD65" s="819" t="s">
        <v>469</v>
      </c>
      <c r="HE65" s="819" t="s">
        <v>469</v>
      </c>
      <c r="HF65" s="712"/>
      <c r="HG65" s="712"/>
      <c r="HH65" s="611" t="s">
        <v>469</v>
      </c>
      <c r="HI65" s="609" t="s">
        <v>469</v>
      </c>
      <c r="HJ65" s="609" t="s">
        <v>469</v>
      </c>
      <c r="HK65" s="858"/>
      <c r="HL65" s="959"/>
      <c r="HM65" s="610" t="s">
        <v>469</v>
      </c>
      <c r="HN65" s="819" t="s">
        <v>469</v>
      </c>
      <c r="HO65" s="819" t="s">
        <v>469</v>
      </c>
      <c r="HR65" s="413" t="s">
        <v>469</v>
      </c>
      <c r="HS65" s="609" t="s">
        <v>469</v>
      </c>
      <c r="HT65" s="609" t="s">
        <v>469</v>
      </c>
      <c r="HU65" s="713"/>
      <c r="HV65" s="713"/>
      <c r="HW65" s="413" t="s">
        <v>469</v>
      </c>
      <c r="HX65" s="609" t="s">
        <v>469</v>
      </c>
      <c r="HY65" s="609" t="s">
        <v>469</v>
      </c>
      <c r="HZ65" s="713"/>
      <c r="IA65" s="713"/>
      <c r="JT65" s="80"/>
      <c r="JU65" s="80"/>
      <c r="JW65" s="80"/>
      <c r="JX65" s="80"/>
      <c r="LD65" s="690"/>
      <c r="LE65" s="691">
        <v>365510</v>
      </c>
      <c r="LF65" s="596">
        <v>252450</v>
      </c>
      <c r="LI65" s="717"/>
      <c r="LJ65" s="717"/>
      <c r="LK65" s="717"/>
      <c r="LN65" s="717"/>
      <c r="LO65" s="717"/>
      <c r="LQ65" s="80"/>
    </row>
    <row r="66" spans="1:329" ht="13.5" hidden="1" thickBot="1">
      <c r="A66" s="720">
        <v>44256</v>
      </c>
      <c r="B66" s="951">
        <v>3</v>
      </c>
      <c r="C66" s="948">
        <v>2021</v>
      </c>
      <c r="D66" s="542"/>
      <c r="L66" s="710"/>
      <c r="M66" s="710"/>
      <c r="N66" s="710"/>
      <c r="S66" s="710"/>
      <c r="X66" s="710"/>
      <c r="AP66" s="1069">
        <v>0.28000000000000003</v>
      </c>
      <c r="AQ66" s="1070">
        <v>0.12</v>
      </c>
      <c r="AU66" s="712"/>
      <c r="BA66" s="302">
        <v>5.0000000000000001E-3</v>
      </c>
      <c r="BB66" s="302">
        <v>2.5999999999999999E-3</v>
      </c>
      <c r="BC66" s="302">
        <v>2.3999999999999998E-3</v>
      </c>
      <c r="BH66" s="176">
        <v>4.0000000000000001E-3</v>
      </c>
      <c r="BI66" s="176">
        <v>2E-3</v>
      </c>
      <c r="BJ66" s="372">
        <v>1E-3</v>
      </c>
      <c r="DM66" s="80"/>
      <c r="FV66" s="80"/>
      <c r="FW66" s="80"/>
      <c r="GA66" s="80"/>
      <c r="GB66" s="80"/>
      <c r="GC66" s="714"/>
      <c r="GD66" s="715"/>
      <c r="GP66" s="80"/>
      <c r="GQ66" s="80"/>
      <c r="GS66" s="80"/>
      <c r="GX66" s="80"/>
      <c r="GY66" s="80"/>
      <c r="HC66" s="463" t="s">
        <v>469</v>
      </c>
      <c r="HD66" s="957" t="s">
        <v>469</v>
      </c>
      <c r="HE66" s="957" t="s">
        <v>469</v>
      </c>
      <c r="HF66" s="860"/>
      <c r="HG66" s="860"/>
      <c r="HH66" s="465" t="s">
        <v>469</v>
      </c>
      <c r="HI66" s="865" t="s">
        <v>469</v>
      </c>
      <c r="HJ66" s="865" t="s">
        <v>469</v>
      </c>
      <c r="HK66" s="861"/>
      <c r="HL66" s="960"/>
      <c r="HM66" s="610" t="s">
        <v>469</v>
      </c>
      <c r="HN66" s="819" t="s">
        <v>469</v>
      </c>
      <c r="HO66" s="819" t="s">
        <v>469</v>
      </c>
      <c r="HR66" s="413" t="s">
        <v>469</v>
      </c>
      <c r="HS66" s="609" t="s">
        <v>469</v>
      </c>
      <c r="HT66" s="609" t="s">
        <v>469</v>
      </c>
      <c r="HU66" s="713"/>
      <c r="HV66" s="713"/>
      <c r="HW66" s="413" t="s">
        <v>469</v>
      </c>
      <c r="HX66" s="609" t="s">
        <v>469</v>
      </c>
      <c r="HY66" s="609" t="s">
        <v>469</v>
      </c>
      <c r="HZ66" s="713"/>
      <c r="IA66" s="713"/>
      <c r="JT66" s="80"/>
      <c r="JU66" s="80"/>
      <c r="JW66" s="80"/>
      <c r="JX66" s="80"/>
      <c r="LD66" s="705"/>
      <c r="LE66" s="1005">
        <v>380360</v>
      </c>
      <c r="LF66" s="706">
        <v>237600</v>
      </c>
      <c r="LI66" s="717"/>
      <c r="LJ66" s="717"/>
      <c r="LK66" s="717"/>
      <c r="LN66" s="717"/>
      <c r="LO66" s="717"/>
      <c r="LQ66" s="80"/>
    </row>
    <row r="67" spans="1:329">
      <c r="A67" s="796"/>
      <c r="B67" s="796"/>
      <c r="C67" s="796"/>
      <c r="AU67" s="712"/>
      <c r="DS67" s="723"/>
      <c r="DT67" s="723"/>
      <c r="FU67" s="712"/>
      <c r="FZ67" s="712"/>
      <c r="GP67" s="80"/>
      <c r="GQ67" s="80"/>
      <c r="GS67" s="80"/>
      <c r="JT67" s="80"/>
      <c r="JU67" s="80"/>
      <c r="JW67" s="80"/>
      <c r="JX67" s="80"/>
      <c r="LA67" s="724"/>
      <c r="LB67" s="724"/>
      <c r="LC67" s="724"/>
    </row>
    <row r="68" spans="1:329">
      <c r="AU68" s="712"/>
      <c r="DS68" s="723"/>
      <c r="DT68" s="723"/>
    </row>
    <row r="69" spans="1:329">
      <c r="AU69" s="712"/>
      <c r="DN69" s="711"/>
      <c r="DO69" s="711"/>
      <c r="DP69" s="711"/>
      <c r="DQ69" s="711"/>
      <c r="DS69" s="723"/>
      <c r="DT69" s="723"/>
      <c r="FV69" s="715"/>
      <c r="HC69" s="717"/>
      <c r="HD69" s="717"/>
      <c r="HE69" s="717"/>
      <c r="HF69" s="717"/>
      <c r="HG69" s="717"/>
      <c r="HH69" s="717"/>
      <c r="HI69" s="717"/>
      <c r="HJ69" s="717"/>
      <c r="HK69" s="717"/>
      <c r="HL69" s="717"/>
      <c r="HM69" s="717"/>
      <c r="HN69" s="717"/>
      <c r="HO69" s="717"/>
      <c r="HP69" s="717"/>
      <c r="HQ69" s="717"/>
      <c r="HR69" s="717"/>
      <c r="HS69" s="717"/>
      <c r="HT69" s="717"/>
      <c r="HU69" s="717"/>
      <c r="HV69" s="717"/>
      <c r="HW69" s="717"/>
      <c r="HX69" s="717"/>
      <c r="HY69" s="717"/>
      <c r="HZ69" s="717"/>
      <c r="IA69" s="717"/>
      <c r="IB69" s="717"/>
      <c r="IC69" s="717"/>
      <c r="ID69" s="717"/>
      <c r="IE69" s="717"/>
      <c r="IF69" s="717"/>
      <c r="IG69" s="717"/>
      <c r="IH69" s="717"/>
      <c r="II69" s="717"/>
      <c r="IJ69" s="717"/>
      <c r="IK69" s="717"/>
      <c r="IL69" s="717"/>
    </row>
    <row r="70" spans="1:329">
      <c r="AU70" s="712"/>
      <c r="CV70" s="828"/>
      <c r="DN70" s="711"/>
      <c r="DO70" s="711"/>
      <c r="DP70" s="711"/>
      <c r="DQ70" s="711"/>
      <c r="DS70" s="723"/>
      <c r="DT70" s="723"/>
      <c r="GT70" s="712"/>
      <c r="HC70" s="717"/>
      <c r="HD70" s="717"/>
      <c r="HE70" s="717"/>
      <c r="HF70" s="717"/>
      <c r="HG70" s="717"/>
      <c r="HH70" s="717"/>
      <c r="HI70" s="717"/>
      <c r="HJ70" s="717"/>
      <c r="HK70" s="717"/>
      <c r="HL70" s="717"/>
      <c r="HM70" s="717"/>
      <c r="HN70" s="717"/>
      <c r="HO70" s="717"/>
      <c r="HP70" s="717"/>
      <c r="HQ70" s="717"/>
      <c r="HR70" s="717"/>
      <c r="HS70" s="717"/>
      <c r="HT70" s="717"/>
      <c r="HU70" s="717"/>
      <c r="HV70" s="717"/>
      <c r="HW70" s="717"/>
      <c r="HX70" s="717"/>
      <c r="HY70" s="717"/>
      <c r="HZ70" s="717"/>
      <c r="IA70" s="717"/>
      <c r="IB70" s="717"/>
      <c r="IC70" s="717"/>
      <c r="ID70" s="717"/>
      <c r="IE70" s="717"/>
      <c r="IF70" s="717"/>
      <c r="IG70" s="717"/>
      <c r="IH70" s="717"/>
      <c r="II70" s="717"/>
      <c r="IJ70" s="717"/>
      <c r="IK70" s="717"/>
      <c r="IL70" s="717"/>
    </row>
    <row r="71" spans="1:329">
      <c r="AU71" s="712"/>
      <c r="DN71" s="781"/>
      <c r="DO71" s="782"/>
      <c r="DP71" s="783"/>
      <c r="DQ71" s="711"/>
      <c r="DS71" s="723"/>
      <c r="DT71" s="723"/>
      <c r="GN71" s="712"/>
      <c r="GT71" s="712"/>
      <c r="IE71" s="717"/>
      <c r="IF71" s="717"/>
      <c r="IG71" s="717"/>
    </row>
    <row r="72" spans="1:329">
      <c r="AU72" s="712"/>
      <c r="DN72" s="781"/>
      <c r="DO72" s="782"/>
      <c r="DP72" s="783"/>
      <c r="DQ72" s="711"/>
      <c r="DS72" s="723"/>
      <c r="DT72" s="723"/>
      <c r="IH72" s="717"/>
    </row>
    <row r="73" spans="1:329">
      <c r="AU73" s="712"/>
      <c r="DN73" s="781"/>
      <c r="DO73" s="782"/>
      <c r="DP73" s="781"/>
      <c r="DQ73" s="711"/>
      <c r="DS73" s="723"/>
      <c r="DT73" s="723"/>
      <c r="IH73" s="717"/>
      <c r="LE73" s="780"/>
    </row>
    <row r="74" spans="1:329">
      <c r="AU74" s="712"/>
      <c r="DN74" s="781"/>
      <c r="DO74" s="782"/>
      <c r="DP74" s="781"/>
      <c r="DQ74" s="711"/>
      <c r="DS74" s="723"/>
      <c r="DT74" s="723"/>
    </row>
    <row r="75" spans="1:329">
      <c r="AU75" s="712"/>
      <c r="DN75" s="781"/>
      <c r="DO75" s="782"/>
      <c r="DP75" s="781"/>
      <c r="DQ75" s="711"/>
      <c r="DS75" s="723"/>
      <c r="DT75" s="723"/>
    </row>
    <row r="76" spans="1:329">
      <c r="AU76" s="712"/>
      <c r="DN76" s="781"/>
      <c r="DO76" s="782"/>
      <c r="DP76" s="781"/>
      <c r="DQ76" s="711"/>
      <c r="DS76" s="723"/>
      <c r="DT76" s="723"/>
    </row>
    <row r="77" spans="1:329">
      <c r="AU77" s="712"/>
      <c r="DN77" s="781"/>
      <c r="DO77" s="782"/>
      <c r="DP77" s="781"/>
      <c r="DQ77" s="711"/>
      <c r="DS77" s="723"/>
      <c r="DT77" s="723"/>
    </row>
    <row r="78" spans="1:329">
      <c r="AU78" s="712"/>
      <c r="DS78" s="723"/>
      <c r="DT78" s="723"/>
    </row>
    <row r="79" spans="1:329">
      <c r="AU79" s="712"/>
      <c r="DS79" s="723"/>
      <c r="DT79" s="723"/>
    </row>
    <row r="80" spans="1:329">
      <c r="AU80" s="712"/>
      <c r="DS80" s="723"/>
      <c r="DT80" s="723"/>
    </row>
    <row r="81" spans="47:124">
      <c r="AU81" s="712"/>
      <c r="DS81" s="723"/>
      <c r="DT81" s="723"/>
    </row>
    <row r="82" spans="47:124">
      <c r="AU82" s="712"/>
      <c r="DS82" s="723"/>
      <c r="DT82" s="723"/>
    </row>
    <row r="83" spans="47:124">
      <c r="AU83" s="712"/>
      <c r="DS83" s="723"/>
      <c r="DT83" s="723"/>
    </row>
    <row r="84" spans="47:124">
      <c r="AU84" s="712"/>
      <c r="DS84" s="723"/>
      <c r="DT84" s="723"/>
    </row>
    <row r="85" spans="47:124">
      <c r="AU85" s="712"/>
      <c r="DS85" s="723"/>
      <c r="DT85" s="723"/>
    </row>
    <row r="86" spans="47:124">
      <c r="AU86" s="712"/>
      <c r="DS86" s="723"/>
      <c r="DT86" s="723"/>
    </row>
    <row r="87" spans="47:124">
      <c r="AU87" s="712"/>
      <c r="DS87" s="723"/>
      <c r="DT87" s="723"/>
    </row>
    <row r="88" spans="47:124">
      <c r="AU88" s="712"/>
      <c r="DS88" s="723"/>
      <c r="DT88" s="723"/>
    </row>
    <row r="89" spans="47:124">
      <c r="AU89" s="712"/>
      <c r="DS89" s="723"/>
      <c r="DT89" s="723"/>
    </row>
    <row r="90" spans="47:124">
      <c r="AU90" s="712"/>
      <c r="DS90" s="723"/>
      <c r="DT90" s="723"/>
    </row>
    <row r="91" spans="47:124">
      <c r="AU91" s="712"/>
      <c r="DS91" s="723"/>
      <c r="DT91" s="723"/>
    </row>
    <row r="92" spans="47:124">
      <c r="AU92" s="712"/>
      <c r="DS92" s="723"/>
      <c r="DT92" s="723"/>
    </row>
    <row r="93" spans="47:124">
      <c r="AU93" s="712"/>
      <c r="DS93" s="723"/>
      <c r="DT93" s="723"/>
    </row>
    <row r="94" spans="47:124">
      <c r="AU94" s="712"/>
      <c r="DS94" s="723"/>
      <c r="DT94" s="723"/>
    </row>
    <row r="95" spans="47:124">
      <c r="AU95" s="712"/>
      <c r="DS95" s="723"/>
      <c r="DT95" s="723"/>
    </row>
    <row r="96" spans="47:124">
      <c r="AU96" s="712"/>
      <c r="DS96" s="723"/>
      <c r="DT96" s="723"/>
    </row>
    <row r="97" spans="47:124">
      <c r="AU97" s="712"/>
      <c r="DS97" s="723"/>
      <c r="DT97" s="723"/>
    </row>
    <row r="98" spans="47:124">
      <c r="AU98" s="712"/>
      <c r="DS98" s="723"/>
      <c r="DT98" s="723"/>
    </row>
    <row r="99" spans="47:124">
      <c r="AU99" s="712"/>
      <c r="DS99" s="723"/>
      <c r="DT99" s="723"/>
    </row>
    <row r="100" spans="47:124">
      <c r="AU100" s="712"/>
      <c r="DS100" s="723"/>
      <c r="DT100" s="723"/>
    </row>
    <row r="101" spans="47:124">
      <c r="AU101" s="712"/>
      <c r="DS101" s="723"/>
      <c r="DT101" s="723"/>
    </row>
    <row r="102" spans="47:124">
      <c r="AU102" s="712"/>
      <c r="DS102" s="723"/>
      <c r="DT102" s="723"/>
    </row>
    <row r="103" spans="47:124">
      <c r="AU103" s="712"/>
      <c r="DS103" s="723"/>
      <c r="DT103" s="723"/>
    </row>
    <row r="104" spans="47:124">
      <c r="AU104" s="712"/>
      <c r="DS104" s="723"/>
      <c r="DT104" s="723"/>
    </row>
    <row r="105" spans="47:124">
      <c r="AU105" s="712"/>
      <c r="DS105" s="723"/>
      <c r="DT105" s="723"/>
    </row>
    <row r="106" spans="47:124">
      <c r="AU106" s="712"/>
      <c r="DS106" s="723"/>
      <c r="DT106" s="723"/>
    </row>
    <row r="107" spans="47:124">
      <c r="AU107" s="712"/>
      <c r="DS107" s="723"/>
      <c r="DT107" s="723"/>
    </row>
    <row r="108" spans="47:124">
      <c r="AU108" s="712"/>
      <c r="DS108" s="723"/>
      <c r="DT108" s="723"/>
    </row>
    <row r="109" spans="47:124">
      <c r="AU109" s="712"/>
      <c r="DS109" s="723"/>
      <c r="DT109" s="723"/>
    </row>
    <row r="110" spans="47:124">
      <c r="AU110" s="712"/>
      <c r="DS110" s="723"/>
      <c r="DT110" s="723"/>
    </row>
    <row r="111" spans="47:124">
      <c r="AU111" s="712"/>
      <c r="DS111" s="723"/>
      <c r="DT111" s="723"/>
    </row>
    <row r="112" spans="47:124">
      <c r="AU112" s="712"/>
      <c r="DS112" s="723"/>
      <c r="DT112" s="723"/>
    </row>
    <row r="113" spans="47:124">
      <c r="AU113" s="712"/>
      <c r="DS113" s="723"/>
      <c r="DT113" s="723"/>
    </row>
    <row r="114" spans="47:124">
      <c r="AU114" s="712"/>
      <c r="DS114" s="723"/>
      <c r="DT114" s="723"/>
    </row>
    <row r="115" spans="47:124">
      <c r="AU115" s="712"/>
      <c r="DS115" s="723"/>
      <c r="DT115" s="723"/>
    </row>
    <row r="116" spans="47:124">
      <c r="AU116" s="712"/>
      <c r="DS116" s="723"/>
      <c r="DT116" s="723"/>
    </row>
    <row r="117" spans="47:124">
      <c r="AU117" s="712"/>
      <c r="DS117" s="723"/>
      <c r="DT117" s="723"/>
    </row>
    <row r="118" spans="47:124">
      <c r="AU118" s="712"/>
      <c r="DS118" s="723"/>
      <c r="DT118" s="723"/>
    </row>
    <row r="119" spans="47:124">
      <c r="AU119" s="712"/>
      <c r="DS119" s="723"/>
      <c r="DT119" s="723"/>
    </row>
    <row r="120" spans="47:124">
      <c r="AU120" s="712"/>
      <c r="DS120" s="723"/>
      <c r="DT120" s="723"/>
    </row>
    <row r="121" spans="47:124">
      <c r="AU121" s="712"/>
      <c r="DS121" s="723"/>
      <c r="DT121" s="723"/>
    </row>
    <row r="122" spans="47:124">
      <c r="AU122" s="712"/>
      <c r="DS122" s="723"/>
      <c r="DT122" s="723"/>
    </row>
    <row r="123" spans="47:124">
      <c r="AU123" s="712"/>
      <c r="DS123" s="723"/>
      <c r="DT123" s="723"/>
    </row>
    <row r="124" spans="47:124">
      <c r="AU124" s="712"/>
      <c r="DS124" s="723"/>
      <c r="DT124" s="723"/>
    </row>
    <row r="125" spans="47:124">
      <c r="AU125" s="712"/>
      <c r="DS125" s="723"/>
      <c r="DT125" s="723"/>
    </row>
    <row r="126" spans="47:124">
      <c r="AU126" s="712"/>
      <c r="DS126" s="723"/>
      <c r="DT126" s="723"/>
    </row>
    <row r="127" spans="47:124">
      <c r="AU127" s="712"/>
      <c r="DS127" s="723"/>
      <c r="DT127" s="723"/>
    </row>
    <row r="128" spans="47:124">
      <c r="AU128" s="712"/>
      <c r="DS128" s="723"/>
      <c r="DT128" s="723"/>
    </row>
    <row r="129" spans="47:124">
      <c r="AU129" s="712"/>
      <c r="DS129" s="723"/>
      <c r="DT129" s="723"/>
    </row>
    <row r="130" spans="47:124">
      <c r="AU130" s="712"/>
      <c r="DS130" s="723"/>
      <c r="DT130" s="723"/>
    </row>
    <row r="131" spans="47:124">
      <c r="AU131" s="712"/>
      <c r="DS131" s="723"/>
      <c r="DT131" s="723"/>
    </row>
    <row r="132" spans="47:124">
      <c r="AU132" s="712"/>
      <c r="DS132" s="723"/>
      <c r="DT132" s="723"/>
    </row>
    <row r="133" spans="47:124">
      <c r="AU133" s="712"/>
      <c r="DS133" s="723"/>
      <c r="DT133" s="723"/>
    </row>
    <row r="134" spans="47:124">
      <c r="AU134" s="712"/>
      <c r="DS134" s="723"/>
      <c r="DT134" s="723"/>
    </row>
    <row r="135" spans="47:124">
      <c r="AU135" s="712"/>
      <c r="DS135" s="723"/>
      <c r="DT135" s="723"/>
    </row>
    <row r="136" spans="47:124">
      <c r="AU136" s="712"/>
      <c r="DS136" s="723"/>
      <c r="DT136" s="723"/>
    </row>
    <row r="137" spans="47:124">
      <c r="AU137" s="712"/>
      <c r="DS137" s="723"/>
      <c r="DT137" s="723"/>
    </row>
    <row r="138" spans="47:124">
      <c r="AU138" s="712"/>
      <c r="DS138" s="723"/>
      <c r="DT138" s="723"/>
    </row>
    <row r="139" spans="47:124">
      <c r="AU139" s="712"/>
      <c r="DS139" s="723"/>
      <c r="DT139" s="723"/>
    </row>
    <row r="140" spans="47:124">
      <c r="AU140" s="712"/>
      <c r="DS140" s="723"/>
      <c r="DT140" s="723"/>
    </row>
    <row r="141" spans="47:124">
      <c r="AU141" s="712"/>
      <c r="DS141" s="723"/>
      <c r="DT141" s="723"/>
    </row>
    <row r="142" spans="47:124">
      <c r="AU142" s="712"/>
      <c r="DS142" s="723"/>
      <c r="DT142" s="723"/>
    </row>
    <row r="143" spans="47:124">
      <c r="AU143" s="712"/>
      <c r="DS143" s="723"/>
      <c r="DT143" s="723"/>
    </row>
    <row r="144" spans="47:124">
      <c r="AU144" s="712"/>
      <c r="DS144" s="723"/>
      <c r="DT144" s="723"/>
    </row>
    <row r="145" spans="47:124">
      <c r="AU145" s="712"/>
      <c r="DS145" s="723"/>
      <c r="DT145" s="723"/>
    </row>
    <row r="146" spans="47:124">
      <c r="AU146" s="712"/>
      <c r="DS146" s="723"/>
      <c r="DT146" s="723"/>
    </row>
    <row r="147" spans="47:124">
      <c r="AU147" s="712"/>
      <c r="DS147" s="723"/>
      <c r="DT147" s="723"/>
    </row>
    <row r="148" spans="47:124">
      <c r="AU148" s="712"/>
      <c r="DS148" s="723"/>
      <c r="DT148" s="723"/>
    </row>
    <row r="149" spans="47:124">
      <c r="AU149" s="712"/>
      <c r="DS149" s="723"/>
      <c r="DT149" s="723"/>
    </row>
    <row r="150" spans="47:124">
      <c r="AU150" s="712"/>
      <c r="DS150" s="723"/>
      <c r="DT150" s="723"/>
    </row>
    <row r="151" spans="47:124">
      <c r="AU151" s="712"/>
      <c r="DS151" s="723"/>
      <c r="DT151" s="723"/>
    </row>
    <row r="152" spans="47:124">
      <c r="AU152" s="712"/>
      <c r="DS152" s="723"/>
      <c r="DT152" s="723"/>
    </row>
    <row r="153" spans="47:124">
      <c r="AU153" s="712"/>
      <c r="DS153" s="723"/>
      <c r="DT153" s="723"/>
    </row>
    <row r="154" spans="47:124">
      <c r="AU154" s="712"/>
    </row>
    <row r="155" spans="47:124">
      <c r="AU155" s="712"/>
    </row>
    <row r="156" spans="47:124">
      <c r="AU156" s="712"/>
    </row>
    <row r="157" spans="47:124">
      <c r="AU157" s="712"/>
    </row>
    <row r="158" spans="47:124">
      <c r="AU158" s="712"/>
    </row>
    <row r="159" spans="47:124">
      <c r="AU159" s="712"/>
    </row>
    <row r="160" spans="47:124">
      <c r="AU160" s="712"/>
    </row>
    <row r="161" spans="47:47">
      <c r="AU161" s="712"/>
    </row>
    <row r="162" spans="47:47">
      <c r="AU162" s="712"/>
    </row>
    <row r="163" spans="47:47">
      <c r="AU163" s="712"/>
    </row>
    <row r="164" spans="47:47">
      <c r="AU164" s="712"/>
    </row>
    <row r="165" spans="47:47">
      <c r="AU165" s="712"/>
    </row>
    <row r="166" spans="47:47">
      <c r="AU166" s="712"/>
    </row>
    <row r="167" spans="47:47">
      <c r="AU167" s="712"/>
    </row>
    <row r="168" spans="47:47">
      <c r="AU168" s="712"/>
    </row>
    <row r="169" spans="47:47">
      <c r="AU169" s="712"/>
    </row>
    <row r="170" spans="47:47">
      <c r="AU170" s="712"/>
    </row>
    <row r="171" spans="47:47">
      <c r="AU171" s="712"/>
    </row>
    <row r="172" spans="47:47">
      <c r="AU172" s="712"/>
    </row>
    <row r="173" spans="47:47">
      <c r="AU173" s="712"/>
    </row>
    <row r="174" spans="47:47">
      <c r="AU174" s="712"/>
    </row>
    <row r="175" spans="47:47">
      <c r="AU175" s="712"/>
    </row>
    <row r="176" spans="47:47">
      <c r="AU176" s="712"/>
    </row>
    <row r="177" spans="47:47">
      <c r="AU177" s="712"/>
    </row>
    <row r="178" spans="47:47">
      <c r="AU178" s="712"/>
    </row>
    <row r="179" spans="47:47">
      <c r="AU179" s="712"/>
    </row>
    <row r="180" spans="47:47">
      <c r="AU180" s="712"/>
    </row>
    <row r="181" spans="47:47">
      <c r="AU181" s="712"/>
    </row>
    <row r="182" spans="47:47">
      <c r="AU182" s="712"/>
    </row>
    <row r="183" spans="47:47">
      <c r="AU183" s="712"/>
    </row>
    <row r="184" spans="47:47">
      <c r="AU184" s="712"/>
    </row>
    <row r="185" spans="47:47">
      <c r="AU185" s="712"/>
    </row>
    <row r="186" spans="47:47">
      <c r="AU186" s="712"/>
    </row>
    <row r="187" spans="47:47">
      <c r="AU187" s="712"/>
    </row>
    <row r="188" spans="47:47">
      <c r="AU188" s="712"/>
    </row>
    <row r="189" spans="47:47">
      <c r="AU189" s="712"/>
    </row>
    <row r="190" spans="47:47">
      <c r="AU190" s="712"/>
    </row>
    <row r="191" spans="47:47">
      <c r="AU191" s="712"/>
    </row>
    <row r="192" spans="47:47">
      <c r="AU192" s="712"/>
    </row>
    <row r="193" spans="47:47">
      <c r="AU193" s="712"/>
    </row>
    <row r="194" spans="47:47">
      <c r="AU194" s="712"/>
    </row>
    <row r="195" spans="47:47">
      <c r="AU195" s="712"/>
    </row>
    <row r="196" spans="47:47">
      <c r="AU196" s="712"/>
    </row>
    <row r="197" spans="47:47">
      <c r="AU197" s="712"/>
    </row>
    <row r="198" spans="47:47">
      <c r="AU198" s="712"/>
    </row>
    <row r="199" spans="47:47">
      <c r="AU199" s="712"/>
    </row>
    <row r="200" spans="47:47">
      <c r="AU200" s="712"/>
    </row>
    <row r="201" spans="47:47">
      <c r="AU201" s="712"/>
    </row>
    <row r="202" spans="47:47">
      <c r="AU202" s="712"/>
    </row>
    <row r="203" spans="47:47">
      <c r="AU203" s="712"/>
    </row>
    <row r="204" spans="47:47">
      <c r="AU204" s="712"/>
    </row>
    <row r="205" spans="47:47">
      <c r="AU205" s="712"/>
    </row>
    <row r="206" spans="47:47">
      <c r="AU206" s="712"/>
    </row>
    <row r="207" spans="47:47">
      <c r="AU207" s="712"/>
    </row>
    <row r="208" spans="47:47">
      <c r="AU208" s="712"/>
    </row>
    <row r="209" spans="47:47">
      <c r="AU209" s="712"/>
    </row>
    <row r="210" spans="47:47">
      <c r="AU210" s="712"/>
    </row>
    <row r="211" spans="47:47">
      <c r="AU211" s="712"/>
    </row>
    <row r="212" spans="47:47">
      <c r="AU212" s="712"/>
    </row>
    <row r="213" spans="47:47">
      <c r="AU213" s="712"/>
    </row>
    <row r="214" spans="47:47">
      <c r="AU214" s="712"/>
    </row>
    <row r="215" spans="47:47">
      <c r="AU215" s="712"/>
    </row>
    <row r="216" spans="47:47">
      <c r="AU216" s="712"/>
    </row>
    <row r="217" spans="47:47">
      <c r="AU217" s="712"/>
    </row>
    <row r="218" spans="47:47">
      <c r="AU218" s="712"/>
    </row>
    <row r="219" spans="47:47">
      <c r="AU219" s="712"/>
    </row>
    <row r="220" spans="47:47">
      <c r="AU220" s="712"/>
    </row>
    <row r="221" spans="47:47">
      <c r="AU221" s="712"/>
    </row>
  </sheetData>
  <autoFilter ref="A5:LS67">
    <filterColumn colId="0">
      <filters>
        <filter val="Data Source"/>
        <dateGroupItem year="2019" month="1" dateTimeGrouping="month"/>
        <dateGroupItem year="2019" month="2" dateTimeGrouping="month"/>
        <dateGroupItem year="2019" month="3" dateTimeGrouping="month"/>
        <dateGroupItem year="2019" month="4" dateTimeGrouping="month"/>
        <dateGroupItem year="2018" dateTimeGrouping="year"/>
        <dateGroupItem year="2017" dateTimeGrouping="year"/>
        <dateGroupItem year="2016" dateTimeGrouping="year"/>
      </filters>
    </filterColumn>
    <filterColumn colId="1"/>
    <filterColumn colId="2"/>
    <filterColumn colId="13"/>
    <filterColumn colId="87"/>
    <filterColumn colId="117"/>
    <filterColumn colId="122"/>
    <filterColumn colId="123"/>
    <filterColumn colId="177"/>
    <filterColumn colId="178"/>
    <filterColumn colId="182"/>
    <filterColumn colId="183"/>
    <filterColumn colId="187"/>
    <filterColumn colId="188"/>
    <filterColumn colId="189"/>
    <filterColumn colId="197"/>
    <filterColumn colId="198"/>
    <filterColumn colId="199"/>
    <filterColumn colId="200"/>
    <filterColumn colId="201"/>
    <filterColumn colId="206"/>
    <filterColumn colId="211"/>
    <filterColumn colId="212"/>
    <filterColumn colId="216"/>
    <filterColumn colId="217"/>
    <filterColumn colId="221"/>
    <filterColumn colId="222"/>
    <filterColumn colId="226"/>
    <filterColumn colId="227"/>
    <filterColumn colId="228"/>
    <filterColumn colId="229"/>
    <filterColumn colId="231"/>
    <filterColumn colId="232"/>
    <filterColumn colId="236"/>
    <filterColumn colId="237"/>
    <filterColumn colId="239"/>
    <filterColumn colId="240"/>
    <filterColumn colId="244"/>
    <filterColumn colId="245"/>
    <filterColumn colId="279"/>
    <filterColumn colId="280"/>
    <filterColumn colId="282"/>
    <filterColumn colId="283"/>
    <filterColumn colId="319"/>
    <filterColumn colId="324"/>
  </autoFilter>
  <mergeCells count="36">
    <mergeCell ref="BE6:BF6"/>
    <mergeCell ref="CA6:CD6"/>
    <mergeCell ref="IY6:JH6"/>
    <mergeCell ref="JI6:JM6"/>
    <mergeCell ref="CI6:CK6"/>
    <mergeCell ref="BK6:BM6"/>
    <mergeCell ref="BX6:BY6"/>
    <mergeCell ref="ED6:EM6"/>
    <mergeCell ref="GK6:GO6"/>
    <mergeCell ref="GP6:GT6"/>
    <mergeCell ref="D3:H3"/>
    <mergeCell ref="J6:K6"/>
    <mergeCell ref="R6:S6"/>
    <mergeCell ref="W6:X6"/>
    <mergeCell ref="AW6:AX6"/>
    <mergeCell ref="AB6:AC6"/>
    <mergeCell ref="AE6:AF6"/>
    <mergeCell ref="AH6:AI6"/>
    <mergeCell ref="AM6:AN6"/>
    <mergeCell ref="AR6:AS6"/>
    <mergeCell ref="J3:Q3"/>
    <mergeCell ref="R3:V3"/>
    <mergeCell ref="W3:AA3"/>
    <mergeCell ref="GU4:GW4"/>
    <mergeCell ref="KO6:KR6"/>
    <mergeCell ref="FU6:FZ6"/>
    <mergeCell ref="DF6:DJ6"/>
    <mergeCell ref="DO6:DQ6"/>
    <mergeCell ref="DR6:DV6"/>
    <mergeCell ref="JN6:JR6"/>
    <mergeCell ref="JS6:KD6"/>
    <mergeCell ref="KE6:KK6"/>
    <mergeCell ref="KL6:KN6"/>
    <mergeCell ref="IO6:IR6"/>
    <mergeCell ref="IS6:IU6"/>
    <mergeCell ref="IV6:IX6"/>
  </mergeCells>
  <hyperlinks>
    <hyperlink ref="AM6" r:id="rId1" display="..\..\..\..\InfectionControl\Common\IC Reports\HAIRT RETURNS"/>
    <hyperlink ref="AR6" r:id="rId2" display="..\..\..\..\InfectionControl\Common\IC Reports\HAIRT RETURNS"/>
    <hyperlink ref="DF3" location="GJNH!A264" display="GJNH!A264"/>
    <hyperlink ref="DO3" location="GJNH!A288" display="GJNH!A288"/>
    <hyperlink ref="EN3" location="'Bed Occupancy &amp; Waiting Lists'!A76" display="'Bed Occupancy &amp; Waiting Lists'!A76"/>
    <hyperlink ref="EZ3" location="'Bed Occupancy &amp; Waiting Lists'!A124" display="'Bed Occupancy &amp; Waiting Lists'!A124"/>
    <hyperlink ref="FU3" location="'Bed Occupancy &amp; Waiting Lists'!A185" display="'Bed Occupancy &amp; Waiting Lists'!A185"/>
    <hyperlink ref="GC3" location="'DOSA &amp; Cancellation'!A4" display="'DOSA &amp; Cancellation'!A4"/>
    <hyperlink ref="BN3" location="GJNH!A140" display="KPI 2.4.1"/>
    <hyperlink ref="IY3" location="'GJ Conference Hotel'!A43" display="'GJ Conference Hotel'!A43"/>
    <hyperlink ref="IO3" location="'GJ Conference Hotel'!A4" display="'GJ Conference Hotel'!A4"/>
    <hyperlink ref="JI3" location="'GJ Conference Hotel'!A68" display="'GJ Conference Hotel'!A68"/>
    <hyperlink ref="GU3" location="'DOSA &amp; Cancellation'!A28" display="'DOSA &amp; Cancellation'!A28"/>
    <hyperlink ref="KO6:KR6" r:id="rId3" display="Populates via link to P&amp;P Common/Performance Management/Directorate scorecare updates/Research &amp; Innovation KPIs spreadsheet"/>
    <hyperlink ref="CI3" location="GJNH!A201" display="GJNH!A201"/>
    <hyperlink ref="IJ3" location="'DOSA &amp; Cancellation'!A125" display="'DOSA &amp; Cancellation'!A125"/>
    <hyperlink ref="HC3" location="'DOSA &amp; Cancellation'!A43" display="'DOSA &amp; Cancellation'!A43"/>
    <hyperlink ref="AM6:AN6" r:id="rId4" display="\\nwtc-filesrv\Departments\InfectionControl\Common\IC Reports\HAIRT RETURNS"/>
  </hyperlinks>
  <pageMargins left="0.7" right="0.7" top="0.75" bottom="0.75" header="0.3" footer="0.3"/>
  <pageSetup paperSize="9" orientation="portrait"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GJNH</vt:lpstr>
      <vt:lpstr>Bed Occupancy &amp; Waiting Lists</vt:lpstr>
      <vt:lpstr>DOSA &amp; Cancellation</vt:lpstr>
      <vt:lpstr>GJ Conference Hotel</vt:lpstr>
      <vt:lpstr>GJ Research Institute</vt:lpstr>
      <vt:lpstr>GJ Innovation</vt:lpstr>
      <vt:lpstr>Data</vt:lpstr>
      <vt:lpstr>'Bed Occupancy &amp; Waiting Lists'!Print_Area</vt:lpstr>
      <vt:lpstr>'DOSA &amp; Cancellation'!Print_Area</vt:lpstr>
      <vt:lpstr>'GJ Conference Hotel'!Print_Area</vt:lpstr>
      <vt:lpstr>GJNH!Print_Area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mcqueen</dc:creator>
  <cp:lastModifiedBy>Brysong</cp:lastModifiedBy>
  <cp:lastPrinted>2019-05-01T08:54:32Z</cp:lastPrinted>
  <dcterms:created xsi:type="dcterms:W3CDTF">2007-02-25T21:51:48Z</dcterms:created>
  <dcterms:modified xsi:type="dcterms:W3CDTF">2019-06-10T09:58:35Z</dcterms:modified>
</cp:coreProperties>
</file>